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lagh\Desktop\"/>
    </mc:Choice>
  </mc:AlternateContent>
  <bookViews>
    <workbookView xWindow="0" yWindow="0" windowWidth="20490" windowHeight="7530" tabRatio="722" firstSheet="1" activeTab="6"/>
  </bookViews>
  <sheets>
    <sheet name="Style Jumping" sheetId="3" r:id="rId1"/>
    <sheet name="Style team" sheetId="17" r:id="rId2"/>
    <sheet name="Riding Test" sheetId="1" r:id="rId3"/>
    <sheet name="Riding test team" sheetId="8" r:id="rId4"/>
    <sheet name="Prelim Dressage" sheetId="2" r:id="rId5"/>
    <sheet name="Prelim team scores" sheetId="15" r:id="rId6"/>
    <sheet name=" Show Jumping Scores" sheetId="22" r:id="rId7"/>
    <sheet name="RT entry" sheetId="9" state="hidden" r:id="rId8"/>
    <sheet name="Style entry " sheetId="16" state="hidden" r:id="rId9"/>
    <sheet name="Prelim entry sheet" sheetId="14" state="hidden" r:id="rId10"/>
    <sheet name="Helpers" sheetId="7" state="hidden" r:id="rId11"/>
    <sheet name="Entries" sheetId="5" state="hidden" r:id="rId12"/>
    <sheet name="Riding test - steward list" sheetId="18" state="hidden" r:id="rId13"/>
    <sheet name="Prelim - steward list" sheetId="19" state="hidden" r:id="rId14"/>
    <sheet name="Style - steward list" sheetId="21" state="hidden" r:id="rId15"/>
    <sheet name="Show Jumping" sheetId="4" state="hidden" r:id="rId16"/>
    <sheet name="SJ team " sheetId="20" state="hidden" r:id="rId17"/>
  </sheets>
  <definedNames>
    <definedName name="_xlnm.Print_Area" localSheetId="4">'Prelim Dressage'!$A$2:$L$106</definedName>
    <definedName name="_xlnm.Print_Area" localSheetId="5">'Prelim team scores'!$A$1:$K$99</definedName>
    <definedName name="_xlnm.Print_Area" localSheetId="2">'Riding Test'!$A$2:$M$54</definedName>
    <definedName name="_xlnm.Print_Area" localSheetId="12">'Riding test - steward list'!$A$1:$F$54</definedName>
    <definedName name="_xlnm.Print_Area" localSheetId="3">'Riding test team'!$A$1:$H$51</definedName>
    <definedName name="_xlnm.Print_Area" localSheetId="15">'Show Jumping'!$B$1:$G$69</definedName>
    <definedName name="_xlnm.Print_Area" localSheetId="16">'SJ team '!$A$1:$M$88</definedName>
    <definedName name="_xlnm.Print_Area" localSheetId="14">'Style - steward list'!$A$1:$F$40</definedName>
    <definedName name="_xlnm.Print_Area" localSheetId="0">'Style Jumping'!$A$2:$K$40</definedName>
    <definedName name="_xlnm.Print_Area" localSheetId="1">'Style team'!$A$1:$I$39</definedName>
    <definedName name="_xlnm.Print_Titles" localSheetId="13">'Prelim - steward list'!$1:$1</definedName>
    <definedName name="_xlnm.Print_Titles" localSheetId="4">'Prelim Dressage'!$2:$3</definedName>
    <definedName name="_xlnm.Print_Titles" localSheetId="5">'Prelim team scores'!$3:$3</definedName>
    <definedName name="_xlnm.Print_Titles" localSheetId="2">'Riding Test'!$1:$2</definedName>
    <definedName name="_xlnm.Print_Titles" localSheetId="12">'Riding test - steward list'!$2:$2</definedName>
    <definedName name="_xlnm.Print_Titles" localSheetId="3">'Riding test team'!$3:$3</definedName>
    <definedName name="_xlnm.Print_Titles" localSheetId="15">'Show Jumping'!$1:$1</definedName>
    <definedName name="_xlnm.Print_Titles" localSheetId="16">'SJ team '!$3:$3</definedName>
    <definedName name="_xlnm.Print_Titles" localSheetId="14">'Style - steward list'!$2:$2</definedName>
    <definedName name="_xlnm.Print_Titles" localSheetId="0">'Style Jumping'!$2:$2</definedName>
    <definedName name="_xlnm.Print_Titles" localSheetId="1">'Style team'!$3:$3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9" l="1"/>
  <c r="C49" i="9"/>
  <c r="C48" i="9"/>
  <c r="C47" i="9"/>
  <c r="C46" i="9"/>
  <c r="C45" i="9"/>
  <c r="C44" i="9"/>
  <c r="C43" i="9"/>
  <c r="C42" i="9"/>
  <c r="C41" i="9"/>
  <c r="C40" i="9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82" i="14"/>
  <c r="D83" i="14"/>
  <c r="D84" i="14"/>
  <c r="D85" i="14"/>
  <c r="D86" i="14"/>
  <c r="D87" i="14"/>
  <c r="D88" i="14"/>
  <c r="D89" i="14"/>
  <c r="D80" i="14"/>
  <c r="D81" i="14"/>
  <c r="D79" i="14"/>
  <c r="D78" i="14"/>
  <c r="D77" i="14"/>
  <c r="D76" i="14"/>
  <c r="C39" i="9"/>
  <c r="C38" i="9"/>
  <c r="C37" i="9"/>
  <c r="C36" i="9"/>
  <c r="C35" i="9"/>
  <c r="C34" i="9"/>
  <c r="C33" i="9"/>
  <c r="D75" i="14"/>
  <c r="D74" i="14"/>
  <c r="D73" i="14"/>
  <c r="D72" i="14"/>
  <c r="D71" i="14"/>
  <c r="D70" i="14"/>
  <c r="C32" i="9"/>
  <c r="C31" i="9"/>
  <c r="D69" i="14"/>
  <c r="D68" i="14"/>
  <c r="D67" i="14"/>
  <c r="D66" i="14"/>
  <c r="D65" i="14"/>
  <c r="D64" i="14"/>
  <c r="D63" i="14"/>
  <c r="D62" i="14"/>
  <c r="D61" i="14"/>
  <c r="D60" i="14"/>
  <c r="C30" i="9"/>
  <c r="C29" i="9"/>
  <c r="C28" i="9"/>
  <c r="C27" i="9"/>
  <c r="D59" i="14"/>
  <c r="D58" i="14"/>
  <c r="D57" i="14"/>
  <c r="D56" i="14"/>
  <c r="D55" i="14"/>
  <c r="D54" i="14"/>
  <c r="D53" i="14"/>
  <c r="D52" i="14"/>
  <c r="F5" i="8"/>
  <c r="F6" i="8"/>
  <c r="F8" i="8"/>
  <c r="F9" i="8"/>
  <c r="F10" i="8"/>
  <c r="F12" i="8"/>
  <c r="F13" i="8"/>
  <c r="F14" i="8"/>
  <c r="F16" i="8"/>
  <c r="F17" i="8"/>
  <c r="F18" i="8"/>
  <c r="F20" i="8"/>
  <c r="F21" i="8"/>
  <c r="F22" i="8"/>
  <c r="F24" i="8"/>
  <c r="F25" i="8"/>
  <c r="F26" i="8"/>
  <c r="F28" i="8"/>
  <c r="F29" i="8"/>
  <c r="F30" i="8"/>
  <c r="F32" i="8"/>
  <c r="F33" i="8"/>
  <c r="F34" i="8"/>
  <c r="F36" i="8"/>
  <c r="F37" i="8"/>
  <c r="F38" i="8"/>
  <c r="F40" i="8"/>
  <c r="F41" i="8"/>
  <c r="F42" i="8"/>
  <c r="F44" i="8"/>
  <c r="F45" i="8"/>
  <c r="F46" i="8"/>
  <c r="F48" i="8"/>
  <c r="F49" i="8"/>
  <c r="F50" i="8"/>
  <c r="F4" i="8"/>
  <c r="C26" i="9"/>
  <c r="C25" i="9"/>
  <c r="C24" i="9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5" i="14"/>
  <c r="D4" i="14"/>
  <c r="B10" i="16"/>
  <c r="B7" i="16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5" i="9"/>
  <c r="C4" i="9"/>
  <c r="F34" i="21" l="1"/>
  <c r="F35" i="21" s="1"/>
  <c r="F36" i="21" s="1"/>
  <c r="F37" i="21" s="1"/>
  <c r="F38" i="21" s="1"/>
  <c r="F39" i="21" s="1"/>
  <c r="F40" i="21" s="1"/>
  <c r="F24" i="21"/>
  <c r="F25" i="21" s="1"/>
  <c r="F26" i="21" s="1"/>
  <c r="F27" i="21" s="1"/>
  <c r="F28" i="21" s="1"/>
  <c r="F29" i="21" s="1"/>
  <c r="F30" i="21" s="1"/>
  <c r="F31" i="21" s="1"/>
  <c r="F32" i="21" s="1"/>
  <c r="C24" i="21"/>
  <c r="C25" i="21" s="1"/>
  <c r="F9" i="21"/>
  <c r="F10" i="21" s="1"/>
  <c r="F11" i="21" s="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5" i="21"/>
  <c r="F6" i="21" s="1"/>
  <c r="F7" i="21" s="1"/>
  <c r="C5" i="21"/>
  <c r="C26" i="21" l="1"/>
  <c r="C6" i="21"/>
  <c r="O26" i="1"/>
  <c r="O29" i="1"/>
  <c r="O54" i="1"/>
  <c r="H45" i="1"/>
  <c r="I45" i="1" s="1"/>
  <c r="J45" i="1"/>
  <c r="J4" i="1"/>
  <c r="H4" i="1"/>
  <c r="I4" i="1" s="1"/>
  <c r="G23" i="3"/>
  <c r="H23" i="3"/>
  <c r="H88" i="15"/>
  <c r="I97" i="2"/>
  <c r="H97" i="2"/>
  <c r="J97" i="2" s="1"/>
  <c r="I88" i="2"/>
  <c r="H88" i="2"/>
  <c r="J88" i="2" s="1"/>
  <c r="I75" i="2"/>
  <c r="H75" i="2"/>
  <c r="J75" i="2" s="1"/>
  <c r="I57" i="2"/>
  <c r="H57" i="2"/>
  <c r="J57" i="2" s="1"/>
  <c r="I60" i="2"/>
  <c r="H60" i="2"/>
  <c r="J60" i="2" s="1"/>
  <c r="I66" i="2"/>
  <c r="H66" i="2"/>
  <c r="J66" i="2" s="1"/>
  <c r="I36" i="2"/>
  <c r="H36" i="2"/>
  <c r="J36" i="2" s="1"/>
  <c r="I32" i="2"/>
  <c r="H32" i="2"/>
  <c r="J32" i="2" s="1"/>
  <c r="I9" i="2"/>
  <c r="H9" i="2"/>
  <c r="J9" i="2" s="1"/>
  <c r="I20" i="2"/>
  <c r="H20" i="2"/>
  <c r="J20" i="2" s="1"/>
  <c r="P5" i="5"/>
  <c r="D76" i="20" s="1"/>
  <c r="Q5" i="5"/>
  <c r="S5" i="5"/>
  <c r="N32" i="2" s="1"/>
  <c r="T5" i="5"/>
  <c r="O32" i="2" s="1"/>
  <c r="P6" i="5"/>
  <c r="Q6" i="5"/>
  <c r="E5" i="8" s="1"/>
  <c r="S6" i="5"/>
  <c r="J5" i="8" s="1"/>
  <c r="T6" i="5"/>
  <c r="P7" i="5"/>
  <c r="Q7" i="5"/>
  <c r="S7" i="5"/>
  <c r="J4" i="8" s="1"/>
  <c r="T7" i="5"/>
  <c r="P8" i="5"/>
  <c r="D77" i="20" s="1"/>
  <c r="Q8" i="5"/>
  <c r="E77" i="20" s="1"/>
  <c r="S8" i="5"/>
  <c r="T8" i="5"/>
  <c r="P9" i="5"/>
  <c r="D6" i="8" s="1"/>
  <c r="Q9" i="5"/>
  <c r="E6" i="8" s="1"/>
  <c r="S9" i="5"/>
  <c r="J6" i="8" s="1"/>
  <c r="T9" i="5"/>
  <c r="P10" i="5"/>
  <c r="D7" i="8" s="1"/>
  <c r="Q10" i="5"/>
  <c r="E7" i="8" s="1"/>
  <c r="S10" i="5"/>
  <c r="J7" i="8" s="1"/>
  <c r="T10" i="5"/>
  <c r="P11" i="5"/>
  <c r="D69" i="20" s="1"/>
  <c r="Q11" i="5"/>
  <c r="E69" i="20" s="1"/>
  <c r="S11" i="5"/>
  <c r="T11" i="5"/>
  <c r="P12" i="5"/>
  <c r="D70" i="20" s="1"/>
  <c r="Q12" i="5"/>
  <c r="E70" i="20" s="1"/>
  <c r="S12" i="5"/>
  <c r="T12" i="5"/>
  <c r="P13" i="5"/>
  <c r="D71" i="20" s="1"/>
  <c r="Q13" i="5"/>
  <c r="E71" i="20" s="1"/>
  <c r="S13" i="5"/>
  <c r="T13" i="5"/>
  <c r="P14" i="5"/>
  <c r="D72" i="20" s="1"/>
  <c r="Q14" i="5"/>
  <c r="E72" i="20" s="1"/>
  <c r="S14" i="5"/>
  <c r="T14" i="5"/>
  <c r="P15" i="5"/>
  <c r="Q15" i="5"/>
  <c r="S15" i="5"/>
  <c r="T15" i="5"/>
  <c r="P16" i="5"/>
  <c r="D67" i="20" s="1"/>
  <c r="Q16" i="5"/>
  <c r="E67" i="20" s="1"/>
  <c r="S16" i="5"/>
  <c r="T16" i="5"/>
  <c r="P17" i="5"/>
  <c r="Q17" i="5"/>
  <c r="S17" i="5"/>
  <c r="T17" i="5"/>
  <c r="P18" i="5"/>
  <c r="D66" i="20" s="1"/>
  <c r="Q18" i="5"/>
  <c r="E66" i="20" s="1"/>
  <c r="S18" i="5"/>
  <c r="T18" i="5"/>
  <c r="P19" i="5"/>
  <c r="D12" i="17" s="1"/>
  <c r="Q19" i="5"/>
  <c r="E12" i="17" s="1"/>
  <c r="S19" i="5"/>
  <c r="T19" i="5"/>
  <c r="P20" i="5"/>
  <c r="D13" i="17" s="1"/>
  <c r="Q20" i="5"/>
  <c r="E13" i="17" s="1"/>
  <c r="S20" i="5"/>
  <c r="T20" i="5"/>
  <c r="P21" i="5"/>
  <c r="D61" i="20" s="1"/>
  <c r="Q21" i="5"/>
  <c r="E61" i="20" s="1"/>
  <c r="S21" i="5"/>
  <c r="T21" i="5"/>
  <c r="P22" i="5"/>
  <c r="D62" i="20" s="1"/>
  <c r="Q22" i="5"/>
  <c r="E62" i="20" s="1"/>
  <c r="S22" i="5"/>
  <c r="T22" i="5"/>
  <c r="P23" i="5"/>
  <c r="D40" i="15" s="1"/>
  <c r="Q23" i="5"/>
  <c r="E40" i="15" s="1"/>
  <c r="S23" i="5"/>
  <c r="T23" i="5"/>
  <c r="P24" i="5"/>
  <c r="Q24" i="5"/>
  <c r="S24" i="5"/>
  <c r="N80" i="2" s="1"/>
  <c r="T24" i="5"/>
  <c r="O80" i="2" s="1"/>
  <c r="P25" i="5"/>
  <c r="D42" i="15" s="1"/>
  <c r="Q25" i="5"/>
  <c r="E42" i="15" s="1"/>
  <c r="S25" i="5"/>
  <c r="T25" i="5"/>
  <c r="P26" i="5"/>
  <c r="Q26" i="5"/>
  <c r="S26" i="5"/>
  <c r="T26" i="5"/>
  <c r="P27" i="5"/>
  <c r="D43" i="15" s="1"/>
  <c r="Q27" i="5"/>
  <c r="E43" i="15" s="1"/>
  <c r="S27" i="5"/>
  <c r="T27" i="5"/>
  <c r="P28" i="5"/>
  <c r="D38" i="15" s="1"/>
  <c r="Q28" i="5"/>
  <c r="E38" i="15" s="1"/>
  <c r="S28" i="5"/>
  <c r="T28" i="5"/>
  <c r="P29" i="5"/>
  <c r="D39" i="15" s="1"/>
  <c r="Q29" i="5"/>
  <c r="E39" i="15" s="1"/>
  <c r="S29" i="5"/>
  <c r="T29" i="5"/>
  <c r="P30" i="5"/>
  <c r="D36" i="15" s="1"/>
  <c r="Q30" i="5"/>
  <c r="E36" i="15" s="1"/>
  <c r="S30" i="5"/>
  <c r="T30" i="5"/>
  <c r="P31" i="5"/>
  <c r="Q31" i="5"/>
  <c r="S31" i="5"/>
  <c r="T31" i="5"/>
  <c r="P32" i="5"/>
  <c r="D44" i="8" s="1"/>
  <c r="Q32" i="5"/>
  <c r="E44" i="8" s="1"/>
  <c r="S32" i="5"/>
  <c r="J44" i="8" s="1"/>
  <c r="T32" i="5"/>
  <c r="P33" i="5"/>
  <c r="D45" i="8" s="1"/>
  <c r="Q33" i="5"/>
  <c r="E45" i="8" s="1"/>
  <c r="S33" i="5"/>
  <c r="J45" i="8" s="1"/>
  <c r="T33" i="5"/>
  <c r="P34" i="5"/>
  <c r="D46" i="8" s="1"/>
  <c r="Q34" i="5"/>
  <c r="E46" i="8" s="1"/>
  <c r="S34" i="5"/>
  <c r="J46" i="8" s="1"/>
  <c r="T34" i="5"/>
  <c r="P35" i="5"/>
  <c r="D47" i="8" s="1"/>
  <c r="Q35" i="5"/>
  <c r="E47" i="8" s="1"/>
  <c r="S35" i="5"/>
  <c r="J47" i="8" s="1"/>
  <c r="T35" i="5"/>
  <c r="P36" i="5"/>
  <c r="D36" i="17" s="1"/>
  <c r="Q36" i="5"/>
  <c r="E36" i="17" s="1"/>
  <c r="S36" i="5"/>
  <c r="T36" i="5"/>
  <c r="P37" i="5"/>
  <c r="D37" i="17" s="1"/>
  <c r="Q37" i="5"/>
  <c r="E37" i="17" s="1"/>
  <c r="S37" i="5"/>
  <c r="T37" i="5"/>
  <c r="P38" i="5"/>
  <c r="D38" i="17" s="1"/>
  <c r="Q38" i="5"/>
  <c r="E38" i="17" s="1"/>
  <c r="S38" i="5"/>
  <c r="T38" i="5"/>
  <c r="P39" i="5"/>
  <c r="D39" i="17" s="1"/>
  <c r="Q39" i="5"/>
  <c r="E39" i="17" s="1"/>
  <c r="S39" i="5"/>
  <c r="T39" i="5"/>
  <c r="P40" i="5"/>
  <c r="D80" i="15" s="1"/>
  <c r="Q40" i="5"/>
  <c r="E80" i="15" s="1"/>
  <c r="S40" i="5"/>
  <c r="T40" i="5"/>
  <c r="P41" i="5"/>
  <c r="Q41" i="5"/>
  <c r="S41" i="5"/>
  <c r="T41" i="5"/>
  <c r="P42" i="5"/>
  <c r="D82" i="15" s="1"/>
  <c r="Q42" i="5"/>
  <c r="E82" i="15" s="1"/>
  <c r="S42" i="5"/>
  <c r="T42" i="5"/>
  <c r="P43" i="5"/>
  <c r="D83" i="15" s="1"/>
  <c r="Q43" i="5"/>
  <c r="E83" i="15" s="1"/>
  <c r="S43" i="5"/>
  <c r="T43" i="5"/>
  <c r="P44" i="5"/>
  <c r="D35" i="20" s="1"/>
  <c r="Q44" i="5"/>
  <c r="E35" i="20" s="1"/>
  <c r="S44" i="5"/>
  <c r="T44" i="5"/>
  <c r="P45" i="5"/>
  <c r="D36" i="20" s="1"/>
  <c r="Q45" i="5"/>
  <c r="E36" i="20" s="1"/>
  <c r="S45" i="5"/>
  <c r="T45" i="5"/>
  <c r="P46" i="5"/>
  <c r="D37" i="20" s="1"/>
  <c r="Q46" i="5"/>
  <c r="E37" i="20" s="1"/>
  <c r="S46" i="5"/>
  <c r="T46" i="5"/>
  <c r="P47" i="5"/>
  <c r="Q47" i="5"/>
  <c r="S47" i="5"/>
  <c r="J48" i="8" s="1"/>
  <c r="T47" i="5"/>
  <c r="P48" i="5"/>
  <c r="D49" i="8" s="1"/>
  <c r="Q48" i="5"/>
  <c r="E49" i="8" s="1"/>
  <c r="S48" i="5"/>
  <c r="J49" i="8" s="1"/>
  <c r="T48" i="5"/>
  <c r="P49" i="5"/>
  <c r="Q49" i="5"/>
  <c r="E50" i="8" s="1"/>
  <c r="S49" i="5"/>
  <c r="J50" i="8" s="1"/>
  <c r="T49" i="5"/>
  <c r="P50" i="5"/>
  <c r="D84" i="15" s="1"/>
  <c r="Q50" i="5"/>
  <c r="E84" i="15" s="1"/>
  <c r="S50" i="5"/>
  <c r="T50" i="5"/>
  <c r="P51" i="5"/>
  <c r="D51" i="8" s="1"/>
  <c r="Q51" i="5"/>
  <c r="S51" i="5"/>
  <c r="J51" i="8" s="1"/>
  <c r="T51" i="5"/>
  <c r="P52" i="5"/>
  <c r="Q52" i="5"/>
  <c r="S52" i="5"/>
  <c r="T52" i="5"/>
  <c r="P53" i="5"/>
  <c r="Q53" i="5"/>
  <c r="S53" i="5"/>
  <c r="T53" i="5"/>
  <c r="P54" i="5"/>
  <c r="D8" i="15" s="1"/>
  <c r="Q54" i="5"/>
  <c r="E8" i="15" s="1"/>
  <c r="S54" i="5"/>
  <c r="T54" i="5"/>
  <c r="P55" i="5"/>
  <c r="D10" i="15" s="1"/>
  <c r="Q55" i="5"/>
  <c r="E10" i="15" s="1"/>
  <c r="S55" i="5"/>
  <c r="T55" i="5"/>
  <c r="P56" i="5"/>
  <c r="D11" i="15" s="1"/>
  <c r="Q56" i="5"/>
  <c r="S56" i="5"/>
  <c r="N97" i="2" s="1"/>
  <c r="T56" i="5"/>
  <c r="O97" i="2" s="1"/>
  <c r="P57" i="5"/>
  <c r="D9" i="15" s="1"/>
  <c r="Q57" i="5"/>
  <c r="E9" i="15" s="1"/>
  <c r="S57" i="5"/>
  <c r="T57" i="5"/>
  <c r="P58" i="5"/>
  <c r="D28" i="15" s="1"/>
  <c r="Q58" i="5"/>
  <c r="E28" i="15" s="1"/>
  <c r="S58" i="5"/>
  <c r="T58" i="5"/>
  <c r="P59" i="5"/>
  <c r="D30" i="15" s="1"/>
  <c r="Q59" i="5"/>
  <c r="E30" i="15" s="1"/>
  <c r="S59" i="5"/>
  <c r="T59" i="5"/>
  <c r="P60" i="5"/>
  <c r="D29" i="15" s="1"/>
  <c r="Q60" i="5"/>
  <c r="E29" i="15" s="1"/>
  <c r="S60" i="5"/>
  <c r="T60" i="5"/>
  <c r="P61" i="5"/>
  <c r="D31" i="15" s="1"/>
  <c r="Q61" i="5"/>
  <c r="E31" i="15" s="1"/>
  <c r="S61" i="5"/>
  <c r="T61" i="5"/>
  <c r="P62" i="5"/>
  <c r="Q62" i="5"/>
  <c r="S62" i="5"/>
  <c r="J19" i="8" s="1"/>
  <c r="T62" i="5"/>
  <c r="O88" i="2" s="1"/>
  <c r="P63" i="5"/>
  <c r="D20" i="17" s="1"/>
  <c r="Q63" i="5"/>
  <c r="E20" i="17" s="1"/>
  <c r="S63" i="5"/>
  <c r="T63" i="5"/>
  <c r="P64" i="5"/>
  <c r="Q64" i="5"/>
  <c r="S64" i="5"/>
  <c r="T64" i="5"/>
  <c r="P65" i="5"/>
  <c r="D46" i="15" s="1"/>
  <c r="Q65" i="5"/>
  <c r="S65" i="5"/>
  <c r="T65" i="5"/>
  <c r="P66" i="5"/>
  <c r="Q66" i="5"/>
  <c r="S66" i="5"/>
  <c r="J17" i="8" s="1"/>
  <c r="T66" i="5"/>
  <c r="P67" i="5"/>
  <c r="D28" i="8" s="1"/>
  <c r="Q67" i="5"/>
  <c r="E28" i="8" s="1"/>
  <c r="S67" i="5"/>
  <c r="J28" i="8" s="1"/>
  <c r="T67" i="5"/>
  <c r="P68" i="5"/>
  <c r="Q68" i="5"/>
  <c r="S68" i="5"/>
  <c r="T68" i="5"/>
  <c r="P69" i="5"/>
  <c r="D30" i="8" s="1"/>
  <c r="Q69" i="5"/>
  <c r="E30" i="8" s="1"/>
  <c r="S69" i="5"/>
  <c r="J30" i="8" s="1"/>
  <c r="T69" i="5"/>
  <c r="P70" i="5"/>
  <c r="D31" i="8" s="1"/>
  <c r="Q70" i="5"/>
  <c r="E31" i="8" s="1"/>
  <c r="S70" i="5"/>
  <c r="J31" i="8" s="1"/>
  <c r="T70" i="5"/>
  <c r="P71" i="5"/>
  <c r="Q71" i="5"/>
  <c r="S71" i="5"/>
  <c r="J37" i="8" s="1"/>
  <c r="T71" i="5"/>
  <c r="P72" i="5"/>
  <c r="Q72" i="5"/>
  <c r="E38" i="8" s="1"/>
  <c r="S72" i="5"/>
  <c r="J38" i="8" s="1"/>
  <c r="T72" i="5"/>
  <c r="P73" i="5"/>
  <c r="D39" i="8" s="1"/>
  <c r="Q73" i="5"/>
  <c r="S73" i="5"/>
  <c r="J39" i="8" s="1"/>
  <c r="T73" i="5"/>
  <c r="P74" i="5"/>
  <c r="Q74" i="5"/>
  <c r="S74" i="5"/>
  <c r="J36" i="8" s="1"/>
  <c r="T74" i="5"/>
  <c r="P75" i="5"/>
  <c r="D16" i="20" s="1"/>
  <c r="Q75" i="5"/>
  <c r="E16" i="20" s="1"/>
  <c r="S75" i="5"/>
  <c r="T75" i="5"/>
  <c r="P76" i="5"/>
  <c r="D17" i="20" s="1"/>
  <c r="Q76" i="5"/>
  <c r="E17" i="20" s="1"/>
  <c r="S76" i="5"/>
  <c r="T76" i="5"/>
  <c r="P77" i="5"/>
  <c r="D62" i="15" s="1"/>
  <c r="Q77" i="5"/>
  <c r="E62" i="15" s="1"/>
  <c r="S77" i="5"/>
  <c r="T77" i="5"/>
  <c r="P78" i="5"/>
  <c r="D60" i="15" s="1"/>
  <c r="Q78" i="5"/>
  <c r="E60" i="15" s="1"/>
  <c r="S78" i="5"/>
  <c r="T78" i="5"/>
  <c r="P79" i="5"/>
  <c r="Q79" i="5"/>
  <c r="S79" i="5"/>
  <c r="T79" i="5"/>
  <c r="P80" i="5"/>
  <c r="Q80" i="5"/>
  <c r="S80" i="5"/>
  <c r="T80" i="5"/>
  <c r="P81" i="5"/>
  <c r="Q81" i="5"/>
  <c r="E63" i="15" s="1"/>
  <c r="S81" i="5"/>
  <c r="T81" i="5"/>
  <c r="P82" i="5"/>
  <c r="Q82" i="5"/>
  <c r="S82" i="5"/>
  <c r="N57" i="2" s="1"/>
  <c r="T82" i="5"/>
  <c r="O57" i="2" s="1"/>
  <c r="P83" i="5"/>
  <c r="D10" i="20" s="1"/>
  <c r="Q83" i="5"/>
  <c r="E10" i="20" s="1"/>
  <c r="S83" i="5"/>
  <c r="T83" i="5"/>
  <c r="P84" i="5"/>
  <c r="D67" i="15" s="1"/>
  <c r="Q84" i="5"/>
  <c r="E67" i="15" s="1"/>
  <c r="S84" i="5"/>
  <c r="T84" i="5"/>
  <c r="P85" i="5"/>
  <c r="D65" i="15" s="1"/>
  <c r="Q85" i="5"/>
  <c r="E65" i="15" s="1"/>
  <c r="S85" i="5"/>
  <c r="T85" i="5"/>
  <c r="P86" i="5"/>
  <c r="D66" i="15" s="1"/>
  <c r="Q86" i="5"/>
  <c r="E66" i="15" s="1"/>
  <c r="S86" i="5"/>
  <c r="T86" i="5"/>
  <c r="P87" i="5"/>
  <c r="D64" i="15" s="1"/>
  <c r="Q87" i="5"/>
  <c r="E64" i="15" s="1"/>
  <c r="S87" i="5"/>
  <c r="T87" i="5"/>
  <c r="P88" i="5"/>
  <c r="D54" i="20" s="1"/>
  <c r="Q88" i="5"/>
  <c r="E54" i="20" s="1"/>
  <c r="S88" i="5"/>
  <c r="T88" i="5"/>
  <c r="P89" i="5"/>
  <c r="D55" i="20" s="1"/>
  <c r="Q89" i="5"/>
  <c r="E55" i="20" s="1"/>
  <c r="S89" i="5"/>
  <c r="T89" i="5"/>
  <c r="P90" i="5"/>
  <c r="D56" i="20" s="1"/>
  <c r="Q90" i="5"/>
  <c r="E56" i="20" s="1"/>
  <c r="S90" i="5"/>
  <c r="T90" i="5"/>
  <c r="P91" i="5"/>
  <c r="D57" i="20" s="1"/>
  <c r="Q91" i="5"/>
  <c r="E57" i="20" s="1"/>
  <c r="S91" i="5"/>
  <c r="T91" i="5"/>
  <c r="P92" i="5"/>
  <c r="Q92" i="5"/>
  <c r="S92" i="5"/>
  <c r="T92" i="5"/>
  <c r="P93" i="5"/>
  <c r="Q93" i="5"/>
  <c r="S93" i="5"/>
  <c r="T93" i="5"/>
  <c r="P94" i="5"/>
  <c r="D12" i="8" s="1"/>
  <c r="Q94" i="5"/>
  <c r="E12" i="8" s="1"/>
  <c r="S94" i="5"/>
  <c r="J12" i="8" s="1"/>
  <c r="T94" i="5"/>
  <c r="P95" i="5"/>
  <c r="Q95" i="5"/>
  <c r="S95" i="5"/>
  <c r="T95" i="5"/>
  <c r="P96" i="5"/>
  <c r="D9" i="8" s="1"/>
  <c r="Q96" i="5"/>
  <c r="E9" i="8" s="1"/>
  <c r="S96" i="5"/>
  <c r="J9" i="8" s="1"/>
  <c r="T96" i="5"/>
  <c r="P97" i="5"/>
  <c r="Q97" i="5"/>
  <c r="S97" i="5"/>
  <c r="T97" i="5"/>
  <c r="P98" i="5"/>
  <c r="D18" i="17" s="1"/>
  <c r="Q98" i="5"/>
  <c r="E18" i="17" s="1"/>
  <c r="S98" i="5"/>
  <c r="T98" i="5"/>
  <c r="P99" i="5"/>
  <c r="Q99" i="5"/>
  <c r="S99" i="5"/>
  <c r="T99" i="5"/>
  <c r="P100" i="5"/>
  <c r="D13" i="8" s="1"/>
  <c r="Q100" i="5"/>
  <c r="E13" i="8" s="1"/>
  <c r="S100" i="5"/>
  <c r="J13" i="8" s="1"/>
  <c r="T100" i="5"/>
  <c r="P101" i="5"/>
  <c r="D47" i="20" s="1"/>
  <c r="Q101" i="5"/>
  <c r="E47" i="20" s="1"/>
  <c r="S101" i="5"/>
  <c r="T101" i="5"/>
  <c r="P102" i="5"/>
  <c r="D33" i="15" s="1"/>
  <c r="Q102" i="5"/>
  <c r="E33" i="15" s="1"/>
  <c r="S102" i="5"/>
  <c r="T102" i="5"/>
  <c r="P103" i="5"/>
  <c r="D14" i="8" s="1"/>
  <c r="Q103" i="5"/>
  <c r="S103" i="5"/>
  <c r="J14" i="8" s="1"/>
  <c r="T103" i="5"/>
  <c r="P104" i="5"/>
  <c r="Q104" i="5"/>
  <c r="E15" i="8" s="1"/>
  <c r="S104" i="5"/>
  <c r="J15" i="8" s="1"/>
  <c r="T104" i="5"/>
  <c r="P105" i="5"/>
  <c r="D32" i="15" s="1"/>
  <c r="Q105" i="5"/>
  <c r="E32" i="15" s="1"/>
  <c r="S105" i="5"/>
  <c r="T105" i="5"/>
  <c r="P106" i="5"/>
  <c r="D8" i="8" s="1"/>
  <c r="Q106" i="5"/>
  <c r="E8" i="8" s="1"/>
  <c r="S106" i="5"/>
  <c r="J8" i="8" s="1"/>
  <c r="T106" i="5"/>
  <c r="P107" i="5"/>
  <c r="D10" i="8" s="1"/>
  <c r="Q107" i="5"/>
  <c r="E10" i="8" s="1"/>
  <c r="S107" i="5"/>
  <c r="J10" i="8" s="1"/>
  <c r="T107" i="5"/>
  <c r="P108" i="5"/>
  <c r="D11" i="8" s="1"/>
  <c r="Q108" i="5"/>
  <c r="E11" i="8" s="1"/>
  <c r="S108" i="5"/>
  <c r="J11" i="8" s="1"/>
  <c r="T108" i="5"/>
  <c r="P109" i="5"/>
  <c r="D49" i="20" s="1"/>
  <c r="Q109" i="5"/>
  <c r="E49" i="20" s="1"/>
  <c r="S109" i="5"/>
  <c r="T109" i="5"/>
  <c r="P110" i="5"/>
  <c r="D50" i="20" s="1"/>
  <c r="Q110" i="5"/>
  <c r="E50" i="20" s="1"/>
  <c r="S110" i="5"/>
  <c r="T110" i="5"/>
  <c r="P111" i="5"/>
  <c r="D51" i="20" s="1"/>
  <c r="Q111" i="5"/>
  <c r="E51" i="20" s="1"/>
  <c r="S111" i="5"/>
  <c r="T111" i="5"/>
  <c r="P112" i="5"/>
  <c r="D52" i="20" s="1"/>
  <c r="Q112" i="5"/>
  <c r="E52" i="20" s="1"/>
  <c r="S112" i="5"/>
  <c r="T112" i="5"/>
  <c r="P113" i="5"/>
  <c r="Q113" i="5"/>
  <c r="S113" i="5"/>
  <c r="J40" i="8" s="1"/>
  <c r="T113" i="5"/>
  <c r="P114" i="5"/>
  <c r="Q114" i="5"/>
  <c r="S114" i="5"/>
  <c r="J41" i="8" s="1"/>
  <c r="T114" i="5"/>
  <c r="P115" i="5"/>
  <c r="D42" i="8" s="1"/>
  <c r="Q115" i="5"/>
  <c r="S115" i="5"/>
  <c r="J42" i="8" s="1"/>
  <c r="T115" i="5"/>
  <c r="P116" i="5"/>
  <c r="Q116" i="5"/>
  <c r="E43" i="8" s="1"/>
  <c r="S116" i="5"/>
  <c r="J43" i="8" s="1"/>
  <c r="T116" i="5"/>
  <c r="P117" i="5"/>
  <c r="D29" i="20" s="1"/>
  <c r="Q117" i="5"/>
  <c r="E29" i="20" s="1"/>
  <c r="S117" i="5"/>
  <c r="T117" i="5"/>
  <c r="P118" i="5"/>
  <c r="D30" i="20" s="1"/>
  <c r="Q118" i="5"/>
  <c r="E30" i="20" s="1"/>
  <c r="S118" i="5"/>
  <c r="T118" i="5"/>
  <c r="P119" i="5"/>
  <c r="D31" i="20" s="1"/>
  <c r="Q119" i="5"/>
  <c r="E31" i="20" s="1"/>
  <c r="S119" i="5"/>
  <c r="T119" i="5"/>
  <c r="P120" i="5"/>
  <c r="D32" i="20" s="1"/>
  <c r="Q120" i="5"/>
  <c r="E32" i="20" s="1"/>
  <c r="S120" i="5"/>
  <c r="T120" i="5"/>
  <c r="P121" i="5"/>
  <c r="D68" i="15" s="1"/>
  <c r="Q121" i="5"/>
  <c r="E68" i="15" s="1"/>
  <c r="S121" i="5"/>
  <c r="T121" i="5"/>
  <c r="P122" i="5"/>
  <c r="D69" i="15" s="1"/>
  <c r="Q122" i="5"/>
  <c r="E69" i="15" s="1"/>
  <c r="S122" i="5"/>
  <c r="T122" i="5"/>
  <c r="P123" i="5"/>
  <c r="D70" i="15" s="1"/>
  <c r="Q123" i="5"/>
  <c r="E70" i="15" s="1"/>
  <c r="S123" i="5"/>
  <c r="T123" i="5"/>
  <c r="P124" i="5"/>
  <c r="D71" i="15" s="1"/>
  <c r="Q124" i="5"/>
  <c r="E71" i="15" s="1"/>
  <c r="S124" i="5"/>
  <c r="T124" i="5"/>
  <c r="P125" i="5"/>
  <c r="D72" i="15" s="1"/>
  <c r="Q125" i="5"/>
  <c r="E72" i="15" s="1"/>
  <c r="S125" i="5"/>
  <c r="T125" i="5"/>
  <c r="P126" i="5"/>
  <c r="D74" i="15" s="1"/>
  <c r="Q126" i="5"/>
  <c r="E74" i="15" s="1"/>
  <c r="S126" i="5"/>
  <c r="T126" i="5"/>
  <c r="P127" i="5"/>
  <c r="Q127" i="5"/>
  <c r="S127" i="5"/>
  <c r="T127" i="5"/>
  <c r="P128" i="5"/>
  <c r="D75" i="15" s="1"/>
  <c r="Q128" i="5"/>
  <c r="E75" i="15" s="1"/>
  <c r="S128" i="5"/>
  <c r="T128" i="5"/>
  <c r="P129" i="5"/>
  <c r="D76" i="15" s="1"/>
  <c r="Q129" i="5"/>
  <c r="E76" i="15" s="1"/>
  <c r="S129" i="5"/>
  <c r="T129" i="5"/>
  <c r="P130" i="5"/>
  <c r="Q130" i="5"/>
  <c r="S130" i="5"/>
  <c r="T130" i="5"/>
  <c r="P131" i="5"/>
  <c r="D78" i="15" s="1"/>
  <c r="Q131" i="5"/>
  <c r="E78" i="15" s="1"/>
  <c r="S131" i="5"/>
  <c r="T131" i="5"/>
  <c r="P132" i="5"/>
  <c r="D79" i="15" s="1"/>
  <c r="Q132" i="5"/>
  <c r="E79" i="15" s="1"/>
  <c r="S132" i="5"/>
  <c r="T132" i="5"/>
  <c r="P133" i="5"/>
  <c r="D32" i="17" s="1"/>
  <c r="Q133" i="5"/>
  <c r="E32" i="17" s="1"/>
  <c r="S133" i="5"/>
  <c r="T133" i="5"/>
  <c r="P134" i="5"/>
  <c r="D33" i="17" s="1"/>
  <c r="Q134" i="5"/>
  <c r="E33" i="17" s="1"/>
  <c r="S134" i="5"/>
  <c r="T134" i="5"/>
  <c r="P135" i="5"/>
  <c r="D34" i="17" s="1"/>
  <c r="Q135" i="5"/>
  <c r="E34" i="17" s="1"/>
  <c r="S135" i="5"/>
  <c r="T135" i="5"/>
  <c r="P136" i="5"/>
  <c r="D35" i="17" s="1"/>
  <c r="Q136" i="5"/>
  <c r="E35" i="17" s="1"/>
  <c r="S136" i="5"/>
  <c r="T136" i="5"/>
  <c r="P137" i="5"/>
  <c r="D79" i="20" s="1"/>
  <c r="Q137" i="5"/>
  <c r="E79" i="20" s="1"/>
  <c r="S137" i="5"/>
  <c r="T137" i="5"/>
  <c r="P138" i="5"/>
  <c r="D80" i="20" s="1"/>
  <c r="Q138" i="5"/>
  <c r="E80" i="20" s="1"/>
  <c r="S138" i="5"/>
  <c r="T138" i="5"/>
  <c r="P139" i="5"/>
  <c r="D81" i="20" s="1"/>
  <c r="Q139" i="5"/>
  <c r="E81" i="20" s="1"/>
  <c r="S139" i="5"/>
  <c r="T139" i="5"/>
  <c r="P140" i="5"/>
  <c r="D82" i="20" s="1"/>
  <c r="Q140" i="5"/>
  <c r="E82" i="20" s="1"/>
  <c r="S140" i="5"/>
  <c r="T140" i="5"/>
  <c r="P141" i="5"/>
  <c r="D96" i="15" s="1"/>
  <c r="Q141" i="5"/>
  <c r="E96" i="15" s="1"/>
  <c r="S141" i="5"/>
  <c r="N29" i="2" s="1"/>
  <c r="T141" i="5"/>
  <c r="O29" i="2" s="1"/>
  <c r="P142" i="5"/>
  <c r="D98" i="15" s="1"/>
  <c r="Q142" i="5"/>
  <c r="E98" i="15" s="1"/>
  <c r="S142" i="5"/>
  <c r="N36" i="2" s="1"/>
  <c r="T142" i="5"/>
  <c r="O36" i="2" s="1"/>
  <c r="P143" i="5"/>
  <c r="D97" i="15" s="1"/>
  <c r="Q143" i="5"/>
  <c r="E97" i="15" s="1"/>
  <c r="S143" i="5"/>
  <c r="T143" i="5"/>
  <c r="P144" i="5"/>
  <c r="D99" i="15" s="1"/>
  <c r="Q144" i="5"/>
  <c r="E99" i="15" s="1"/>
  <c r="S144" i="5"/>
  <c r="T144" i="5"/>
  <c r="P145" i="5"/>
  <c r="Q145" i="5"/>
  <c r="S145" i="5"/>
  <c r="T145" i="5"/>
  <c r="P146" i="5"/>
  <c r="Q146" i="5"/>
  <c r="S146" i="5"/>
  <c r="T146" i="5"/>
  <c r="P147" i="5"/>
  <c r="Q147" i="5"/>
  <c r="S147" i="5"/>
  <c r="T147" i="5"/>
  <c r="P148" i="5"/>
  <c r="D4" i="15" s="1"/>
  <c r="Q148" i="5"/>
  <c r="E4" i="15" s="1"/>
  <c r="S148" i="5"/>
  <c r="T148" i="5"/>
  <c r="P149" i="5"/>
  <c r="D6" i="15" s="1"/>
  <c r="Q149" i="5"/>
  <c r="E6" i="15" s="1"/>
  <c r="S149" i="5"/>
  <c r="T149" i="5"/>
  <c r="P150" i="5"/>
  <c r="D5" i="15" s="1"/>
  <c r="Q150" i="5"/>
  <c r="S150" i="5"/>
  <c r="N71" i="2" s="1"/>
  <c r="T150" i="5"/>
  <c r="O71" i="2" s="1"/>
  <c r="P151" i="5"/>
  <c r="D7" i="15" s="1"/>
  <c r="Q151" i="5"/>
  <c r="E7" i="15" s="1"/>
  <c r="S151" i="5"/>
  <c r="T151" i="5"/>
  <c r="P152" i="5"/>
  <c r="Q152" i="5"/>
  <c r="S152" i="5"/>
  <c r="T152" i="5"/>
  <c r="P153" i="5"/>
  <c r="D17" i="15" s="1"/>
  <c r="Q153" i="5"/>
  <c r="E17" i="15" s="1"/>
  <c r="S153" i="5"/>
  <c r="T153" i="5"/>
  <c r="P154" i="5"/>
  <c r="D19" i="15" s="1"/>
  <c r="Q154" i="5"/>
  <c r="E19" i="15" s="1"/>
  <c r="S154" i="5"/>
  <c r="T154" i="5"/>
  <c r="P155" i="5"/>
  <c r="D16" i="15" s="1"/>
  <c r="Q155" i="5"/>
  <c r="E16" i="15" s="1"/>
  <c r="S155" i="5"/>
  <c r="T155" i="5"/>
  <c r="P156" i="5"/>
  <c r="D18" i="15" s="1"/>
  <c r="Q156" i="5"/>
  <c r="E18" i="15" s="1"/>
  <c r="S156" i="5"/>
  <c r="T156" i="5"/>
  <c r="P157" i="5"/>
  <c r="D84" i="20" s="1"/>
  <c r="Q157" i="5"/>
  <c r="E84" i="20" s="1"/>
  <c r="S157" i="5"/>
  <c r="T157" i="5"/>
  <c r="P158" i="5"/>
  <c r="D85" i="20" s="1"/>
  <c r="Q158" i="5"/>
  <c r="E85" i="20" s="1"/>
  <c r="S158" i="5"/>
  <c r="T158" i="5"/>
  <c r="P159" i="5"/>
  <c r="D86" i="20" s="1"/>
  <c r="Q159" i="5"/>
  <c r="E86" i="20" s="1"/>
  <c r="S159" i="5"/>
  <c r="T159" i="5"/>
  <c r="P160" i="5"/>
  <c r="D87" i="20" s="1"/>
  <c r="Q160" i="5"/>
  <c r="E87" i="20" s="1"/>
  <c r="S160" i="5"/>
  <c r="T160" i="5"/>
  <c r="P161" i="5"/>
  <c r="D19" i="20" s="1"/>
  <c r="Q161" i="5"/>
  <c r="E19" i="20" s="1"/>
  <c r="S161" i="5"/>
  <c r="T161" i="5"/>
  <c r="P162" i="5"/>
  <c r="D20" i="20" s="1"/>
  <c r="Q162" i="5"/>
  <c r="E20" i="20" s="1"/>
  <c r="S162" i="5"/>
  <c r="T162" i="5"/>
  <c r="P163" i="5"/>
  <c r="D21" i="20" s="1"/>
  <c r="Q163" i="5"/>
  <c r="E21" i="20" s="1"/>
  <c r="S163" i="5"/>
  <c r="T163" i="5"/>
  <c r="P164" i="5"/>
  <c r="D22" i="20" s="1"/>
  <c r="Q164" i="5"/>
  <c r="E22" i="20" s="1"/>
  <c r="S164" i="5"/>
  <c r="T164" i="5"/>
  <c r="P165" i="5"/>
  <c r="D25" i="8" s="1"/>
  <c r="Q165" i="5"/>
  <c r="E25" i="8" s="1"/>
  <c r="S165" i="5"/>
  <c r="J25" i="8" s="1"/>
  <c r="T165" i="5"/>
  <c r="P166" i="5"/>
  <c r="Q166" i="5"/>
  <c r="S166" i="5"/>
  <c r="T166" i="5"/>
  <c r="P167" i="5"/>
  <c r="Q167" i="5"/>
  <c r="S167" i="5"/>
  <c r="J27" i="8" s="1"/>
  <c r="T167" i="5"/>
  <c r="P168" i="5"/>
  <c r="D26" i="8" s="1"/>
  <c r="Q168" i="5"/>
  <c r="E26" i="8" s="1"/>
  <c r="S168" i="5"/>
  <c r="J26" i="8" s="1"/>
  <c r="T168" i="5"/>
  <c r="P169" i="5"/>
  <c r="Q169" i="5"/>
  <c r="S169" i="5"/>
  <c r="J24" i="8" s="1"/>
  <c r="T169" i="5"/>
  <c r="P170" i="5"/>
  <c r="D49" i="15" s="1"/>
  <c r="Q170" i="5"/>
  <c r="E49" i="15" s="1"/>
  <c r="S170" i="5"/>
  <c r="T170" i="5"/>
  <c r="P171" i="5"/>
  <c r="Q171" i="5"/>
  <c r="S171" i="5"/>
  <c r="J20" i="8" s="1"/>
  <c r="T171" i="5"/>
  <c r="P172" i="5"/>
  <c r="D48" i="15" s="1"/>
  <c r="Q172" i="5"/>
  <c r="E48" i="15" s="1"/>
  <c r="S172" i="5"/>
  <c r="T172" i="5"/>
  <c r="P173" i="5"/>
  <c r="D50" i="15" s="1"/>
  <c r="Q173" i="5"/>
  <c r="E50" i="15" s="1"/>
  <c r="S173" i="5"/>
  <c r="T173" i="5"/>
  <c r="P174" i="5"/>
  <c r="Q174" i="5"/>
  <c r="S174" i="5"/>
  <c r="T174" i="5"/>
  <c r="P175" i="5"/>
  <c r="Q175" i="5"/>
  <c r="E36" i="4" s="1"/>
  <c r="S175" i="5"/>
  <c r="J21" i="8" s="1"/>
  <c r="T175" i="5"/>
  <c r="P176" i="5"/>
  <c r="D7" i="20" s="1"/>
  <c r="Q176" i="5"/>
  <c r="E7" i="20" s="1"/>
  <c r="S176" i="5"/>
  <c r="T176" i="5"/>
  <c r="P177" i="5"/>
  <c r="D22" i="8" s="1"/>
  <c r="Q177" i="5"/>
  <c r="E22" i="8" s="1"/>
  <c r="S177" i="5"/>
  <c r="J22" i="8" s="1"/>
  <c r="T177" i="5"/>
  <c r="P178" i="5"/>
  <c r="D23" i="8" s="1"/>
  <c r="Q178" i="5"/>
  <c r="E23" i="8" s="1"/>
  <c r="S178" i="5"/>
  <c r="J23" i="8" s="1"/>
  <c r="T178" i="5"/>
  <c r="P179" i="5"/>
  <c r="D32" i="8" s="1"/>
  <c r="Q179" i="5"/>
  <c r="E32" i="8" s="1"/>
  <c r="S179" i="5"/>
  <c r="J32" i="8" s="1"/>
  <c r="T179" i="5"/>
  <c r="P180" i="5"/>
  <c r="D33" i="8" s="1"/>
  <c r="Q180" i="5"/>
  <c r="E33" i="8" s="1"/>
  <c r="S180" i="5"/>
  <c r="J33" i="8" s="1"/>
  <c r="T180" i="5"/>
  <c r="P181" i="5"/>
  <c r="D34" i="8" s="1"/>
  <c r="Q181" i="5"/>
  <c r="E34" i="8" s="1"/>
  <c r="S181" i="5"/>
  <c r="J34" i="8" s="1"/>
  <c r="T181" i="5"/>
  <c r="P182" i="5"/>
  <c r="D35" i="8" s="1"/>
  <c r="Q182" i="5"/>
  <c r="E35" i="8" s="1"/>
  <c r="S182" i="5"/>
  <c r="J35" i="8" s="1"/>
  <c r="T182" i="5"/>
  <c r="P183" i="5"/>
  <c r="Q183" i="5"/>
  <c r="S183" i="5"/>
  <c r="T183" i="5"/>
  <c r="P184" i="5"/>
  <c r="D88" i="15" s="1"/>
  <c r="Q184" i="5"/>
  <c r="E88" i="15" s="1"/>
  <c r="S184" i="5"/>
  <c r="N5" i="2" s="1"/>
  <c r="T184" i="5"/>
  <c r="O5" i="2" s="1"/>
  <c r="P185" i="5"/>
  <c r="D90" i="15" s="1"/>
  <c r="Q185" i="5"/>
  <c r="E90" i="15" s="1"/>
  <c r="S185" i="5"/>
  <c r="T185" i="5"/>
  <c r="P186" i="5"/>
  <c r="D89" i="15" s="1"/>
  <c r="Q186" i="5"/>
  <c r="E89" i="15" s="1"/>
  <c r="S186" i="5"/>
  <c r="T186" i="5"/>
  <c r="P187" i="5"/>
  <c r="D91" i="15" s="1"/>
  <c r="Q187" i="5"/>
  <c r="E91" i="15" s="1"/>
  <c r="S187" i="5"/>
  <c r="T187" i="5"/>
  <c r="P188" i="5"/>
  <c r="D93" i="15" s="1"/>
  <c r="Q188" i="5"/>
  <c r="E93" i="15" s="1"/>
  <c r="S188" i="5"/>
  <c r="T188" i="5"/>
  <c r="P189" i="5"/>
  <c r="D95" i="15" s="1"/>
  <c r="Q189" i="5"/>
  <c r="E95" i="15" s="1"/>
  <c r="S189" i="5"/>
  <c r="T189" i="5"/>
  <c r="P190" i="5"/>
  <c r="D94" i="15" s="1"/>
  <c r="Q190" i="5"/>
  <c r="E94" i="15" s="1"/>
  <c r="S190" i="5"/>
  <c r="T190" i="5"/>
  <c r="P191" i="5"/>
  <c r="D92" i="15" s="1"/>
  <c r="Q191" i="5"/>
  <c r="E92" i="15" s="1"/>
  <c r="S191" i="5"/>
  <c r="T191" i="5"/>
  <c r="P192" i="5"/>
  <c r="D39" i="20" s="1"/>
  <c r="Q192" i="5"/>
  <c r="E39" i="20" s="1"/>
  <c r="S192" i="5"/>
  <c r="T192" i="5"/>
  <c r="P193" i="5"/>
  <c r="D40" i="20" s="1"/>
  <c r="Q193" i="5"/>
  <c r="E40" i="20" s="1"/>
  <c r="S193" i="5"/>
  <c r="T193" i="5"/>
  <c r="P194" i="5"/>
  <c r="D41" i="20" s="1"/>
  <c r="Q194" i="5"/>
  <c r="E41" i="20" s="1"/>
  <c r="S194" i="5"/>
  <c r="T194" i="5"/>
  <c r="P195" i="5"/>
  <c r="D42" i="20" s="1"/>
  <c r="Q195" i="5"/>
  <c r="E42" i="20" s="1"/>
  <c r="S195" i="5"/>
  <c r="T195" i="5"/>
  <c r="P196" i="5"/>
  <c r="Q196" i="5"/>
  <c r="S196" i="5"/>
  <c r="T196" i="5"/>
  <c r="P197" i="5"/>
  <c r="Q197" i="5"/>
  <c r="S197" i="5"/>
  <c r="T197" i="5"/>
  <c r="P198" i="5"/>
  <c r="Q198" i="5"/>
  <c r="S198" i="5"/>
  <c r="T198" i="5"/>
  <c r="P199" i="5"/>
  <c r="D12" i="15" s="1"/>
  <c r="Q199" i="5"/>
  <c r="E12" i="15" s="1"/>
  <c r="S199" i="5"/>
  <c r="T199" i="5"/>
  <c r="P200" i="5"/>
  <c r="D14" i="15" s="1"/>
  <c r="Q200" i="5"/>
  <c r="E14" i="15" s="1"/>
  <c r="S200" i="5"/>
  <c r="T200" i="5"/>
  <c r="P201" i="5"/>
  <c r="D13" i="15" s="1"/>
  <c r="Q201" i="5"/>
  <c r="E13" i="15" s="1"/>
  <c r="S201" i="5"/>
  <c r="T201" i="5"/>
  <c r="P202" i="5"/>
  <c r="D15" i="15" s="1"/>
  <c r="Q202" i="5"/>
  <c r="E15" i="15" s="1"/>
  <c r="S202" i="5"/>
  <c r="T202" i="5"/>
  <c r="P203" i="5"/>
  <c r="Q203" i="5"/>
  <c r="S203" i="5"/>
  <c r="T203" i="5"/>
  <c r="P204" i="5"/>
  <c r="Q204" i="5"/>
  <c r="S204" i="5"/>
  <c r="T204" i="5"/>
  <c r="P205" i="5"/>
  <c r="Q205" i="5"/>
  <c r="S205" i="5"/>
  <c r="T205" i="5"/>
  <c r="P206" i="5"/>
  <c r="Q206" i="5"/>
  <c r="S206" i="5"/>
  <c r="T206" i="5"/>
  <c r="P207" i="5"/>
  <c r="Q207" i="5"/>
  <c r="S207" i="5"/>
  <c r="T207" i="5"/>
  <c r="P208" i="5"/>
  <c r="Q208" i="5"/>
  <c r="S208" i="5"/>
  <c r="T208" i="5"/>
  <c r="P209" i="5"/>
  <c r="Q209" i="5"/>
  <c r="S209" i="5"/>
  <c r="T209" i="5"/>
  <c r="P210" i="5"/>
  <c r="D7" i="17" s="1"/>
  <c r="Q210" i="5"/>
  <c r="E7" i="17" s="1"/>
  <c r="S210" i="5"/>
  <c r="T210" i="5"/>
  <c r="T4" i="5"/>
  <c r="S4" i="5"/>
  <c r="Q4" i="5"/>
  <c r="P4" i="5"/>
  <c r="D29" i="8" l="1"/>
  <c r="J29" i="8"/>
  <c r="E29" i="8"/>
  <c r="E23" i="21"/>
  <c r="E26" i="20"/>
  <c r="E6" i="17"/>
  <c r="E27" i="20"/>
  <c r="E23" i="15"/>
  <c r="E5" i="17"/>
  <c r="E25" i="21"/>
  <c r="E10" i="17"/>
  <c r="E21" i="15"/>
  <c r="E4" i="21"/>
  <c r="E4" i="17"/>
  <c r="E26" i="17"/>
  <c r="E20" i="8"/>
  <c r="D26" i="20"/>
  <c r="D23" i="21"/>
  <c r="D6" i="17"/>
  <c r="D4" i="20"/>
  <c r="D2" i="4"/>
  <c r="D24" i="17"/>
  <c r="D77" i="15"/>
  <c r="D73" i="15"/>
  <c r="E5" i="15"/>
  <c r="E25" i="20"/>
  <c r="E9" i="17"/>
  <c r="E8" i="17"/>
  <c r="E22" i="15"/>
  <c r="E24" i="20"/>
  <c r="E11" i="17"/>
  <c r="E20" i="15"/>
  <c r="E6" i="20"/>
  <c r="E21" i="8"/>
  <c r="E5" i="20"/>
  <c r="E25" i="17"/>
  <c r="E27" i="8"/>
  <c r="E51" i="15"/>
  <c r="E4" i="20"/>
  <c r="E2" i="4"/>
  <c r="E24" i="17"/>
  <c r="D20" i="8"/>
  <c r="D26" i="17"/>
  <c r="D75" i="20"/>
  <c r="D25" i="15"/>
  <c r="E75" i="20"/>
  <c r="E25" i="15"/>
  <c r="O4" i="1"/>
  <c r="J16" i="8"/>
  <c r="O45" i="1"/>
  <c r="J18" i="8"/>
  <c r="D26" i="15"/>
  <c r="D86" i="15"/>
  <c r="E11" i="15"/>
  <c r="D54" i="15"/>
  <c r="D58" i="15"/>
  <c r="E77" i="15"/>
  <c r="E73" i="15"/>
  <c r="E42" i="8"/>
  <c r="E58" i="15"/>
  <c r="E41" i="8"/>
  <c r="E57" i="15"/>
  <c r="E40" i="8"/>
  <c r="E56" i="15"/>
  <c r="E14" i="8"/>
  <c r="E34" i="15"/>
  <c r="E46" i="20"/>
  <c r="E19" i="17"/>
  <c r="E44" i="20"/>
  <c r="E17" i="17"/>
  <c r="E45" i="20"/>
  <c r="E16" i="17"/>
  <c r="E9" i="20"/>
  <c r="E31" i="17"/>
  <c r="E61" i="15"/>
  <c r="E5" i="21"/>
  <c r="E28" i="17"/>
  <c r="E11" i="20"/>
  <c r="E12" i="20"/>
  <c r="E24" i="21"/>
  <c r="E30" i="17"/>
  <c r="E14" i="20"/>
  <c r="E36" i="8"/>
  <c r="E52" i="15"/>
  <c r="E39" i="8"/>
  <c r="E54" i="15"/>
  <c r="E15" i="20"/>
  <c r="E37" i="8"/>
  <c r="E53" i="15"/>
  <c r="E17" i="8"/>
  <c r="E44" i="15"/>
  <c r="E16" i="8"/>
  <c r="E23" i="17"/>
  <c r="E46" i="15"/>
  <c r="E18" i="8"/>
  <c r="E21" i="17"/>
  <c r="E45" i="15"/>
  <c r="E19" i="8"/>
  <c r="E22" i="17"/>
  <c r="E51" i="8"/>
  <c r="E86" i="15"/>
  <c r="E48" i="8"/>
  <c r="E85" i="15"/>
  <c r="E34" i="20"/>
  <c r="E81" i="15"/>
  <c r="E59" i="20"/>
  <c r="E41" i="15"/>
  <c r="E60" i="20"/>
  <c r="E37" i="15"/>
  <c r="E65" i="20"/>
  <c r="E15" i="17"/>
  <c r="E64" i="20"/>
  <c r="E14" i="17"/>
  <c r="E74" i="20"/>
  <c r="E4" i="8"/>
  <c r="E24" i="15"/>
  <c r="E26" i="15"/>
  <c r="E27" i="15"/>
  <c r="E87" i="15"/>
  <c r="E55" i="15"/>
  <c r="D34" i="15"/>
  <c r="E59" i="15"/>
  <c r="E27" i="17"/>
  <c r="E24" i="8"/>
  <c r="D27" i="20"/>
  <c r="D23" i="15"/>
  <c r="D5" i="17"/>
  <c r="D25" i="20"/>
  <c r="D9" i="17"/>
  <c r="D25" i="21"/>
  <c r="D10" i="17"/>
  <c r="D21" i="15"/>
  <c r="D8" i="17"/>
  <c r="D22" i="15"/>
  <c r="D24" i="20"/>
  <c r="D11" i="17"/>
  <c r="D20" i="15"/>
  <c r="D4" i="21"/>
  <c r="D4" i="17"/>
  <c r="D6" i="20"/>
  <c r="D21" i="8"/>
  <c r="D5" i="20"/>
  <c r="D25" i="17"/>
  <c r="D24" i="8"/>
  <c r="D27" i="17"/>
  <c r="D51" i="15"/>
  <c r="D27" i="8"/>
  <c r="D43" i="8"/>
  <c r="D59" i="15"/>
  <c r="D41" i="8"/>
  <c r="D57" i="15"/>
  <c r="D40" i="8"/>
  <c r="D56" i="15"/>
  <c r="D15" i="8"/>
  <c r="D35" i="15"/>
  <c r="D46" i="20"/>
  <c r="D19" i="17"/>
  <c r="D44" i="20"/>
  <c r="D17" i="17"/>
  <c r="D45" i="20"/>
  <c r="D16" i="17"/>
  <c r="D9" i="20"/>
  <c r="D31" i="17"/>
  <c r="D61" i="15"/>
  <c r="D5" i="21"/>
  <c r="D28" i="17"/>
  <c r="D63" i="15"/>
  <c r="D11" i="20"/>
  <c r="D12" i="20"/>
  <c r="D24" i="21"/>
  <c r="D30" i="17"/>
  <c r="D14" i="20"/>
  <c r="D36" i="8"/>
  <c r="D52" i="15"/>
  <c r="D38" i="8"/>
  <c r="D55" i="15"/>
  <c r="D15" i="20"/>
  <c r="D37" i="8"/>
  <c r="D53" i="15"/>
  <c r="D17" i="8"/>
  <c r="D44" i="15"/>
  <c r="D16" i="8"/>
  <c r="D23" i="17"/>
  <c r="D18" i="8"/>
  <c r="D21" i="17"/>
  <c r="D45" i="15"/>
  <c r="D19" i="8"/>
  <c r="D22" i="17"/>
  <c r="D47" i="15"/>
  <c r="D50" i="8"/>
  <c r="D87" i="15"/>
  <c r="D48" i="8"/>
  <c r="D85" i="15"/>
  <c r="D34" i="20"/>
  <c r="D81" i="15"/>
  <c r="D59" i="20"/>
  <c r="D41" i="15"/>
  <c r="D60" i="20"/>
  <c r="D37" i="15"/>
  <c r="D65" i="20"/>
  <c r="D15" i="17"/>
  <c r="D64" i="20"/>
  <c r="D14" i="17"/>
  <c r="D74" i="20"/>
  <c r="D4" i="8"/>
  <c r="D24" i="15"/>
  <c r="D5" i="8"/>
  <c r="D27" i="15"/>
  <c r="N88" i="2"/>
  <c r="E47" i="15"/>
  <c r="E35" i="15"/>
  <c r="D6" i="21"/>
  <c r="C7" i="21"/>
  <c r="E6" i="21"/>
  <c r="E26" i="21"/>
  <c r="D26" i="21"/>
  <c r="C27" i="21"/>
  <c r="K4" i="1"/>
  <c r="I23" i="3"/>
  <c r="K45" i="1"/>
  <c r="F58" i="4"/>
  <c r="F28" i="4"/>
  <c r="G38" i="4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8" i="4" s="1"/>
  <c r="G69" i="4" s="1"/>
  <c r="G8" i="4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E27" i="21" l="1"/>
  <c r="C28" i="21"/>
  <c r="D27" i="21"/>
  <c r="D7" i="21"/>
  <c r="C8" i="21"/>
  <c r="E7" i="21"/>
  <c r="K9" i="2"/>
  <c r="K75" i="2"/>
  <c r="K88" i="2"/>
  <c r="K60" i="2"/>
  <c r="K32" i="2"/>
  <c r="K57" i="2"/>
  <c r="K36" i="2"/>
  <c r="E28" i="21" l="1"/>
  <c r="D28" i="21"/>
  <c r="C29" i="21"/>
  <c r="C9" i="21"/>
  <c r="D8" i="21"/>
  <c r="E8" i="21"/>
  <c r="C10" i="21" l="1"/>
  <c r="E9" i="21"/>
  <c r="D9" i="21"/>
  <c r="E29" i="21"/>
  <c r="C30" i="21"/>
  <c r="D29" i="21"/>
  <c r="F67" i="2"/>
  <c r="F71" i="2"/>
  <c r="E30" i="21" l="1"/>
  <c r="C31" i="21"/>
  <c r="D30" i="21"/>
  <c r="C11" i="21"/>
  <c r="E10" i="21"/>
  <c r="D10" i="21"/>
  <c r="E31" i="21" l="1"/>
  <c r="C32" i="21"/>
  <c r="D31" i="21"/>
  <c r="C12" i="21"/>
  <c r="E11" i="21"/>
  <c r="D11" i="21"/>
  <c r="F88" i="15"/>
  <c r="E32" i="21" l="1"/>
  <c r="D32" i="21"/>
  <c r="C33" i="21"/>
  <c r="C13" i="21"/>
  <c r="E12" i="21"/>
  <c r="D12" i="21"/>
  <c r="K97" i="2"/>
  <c r="K66" i="2"/>
  <c r="K20" i="2"/>
  <c r="G88" i="15" s="1"/>
  <c r="G3" i="4"/>
  <c r="G4" i="4" s="1"/>
  <c r="G5" i="4" s="1"/>
  <c r="G6" i="4" s="1"/>
  <c r="C14" i="21" l="1"/>
  <c r="E13" i="21"/>
  <c r="D13" i="21"/>
  <c r="E33" i="21"/>
  <c r="C34" i="21"/>
  <c r="D33" i="21"/>
  <c r="F59" i="4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3" i="4"/>
  <c r="C3" i="4"/>
  <c r="D34" i="21" l="1"/>
  <c r="C35" i="21"/>
  <c r="E34" i="21"/>
  <c r="C15" i="21"/>
  <c r="E14" i="21"/>
  <c r="D14" i="21"/>
  <c r="C4" i="4"/>
  <c r="D3" i="4"/>
  <c r="E3" i="4"/>
  <c r="F29" i="4"/>
  <c r="F30" i="4" s="1"/>
  <c r="F31" i="4" s="1"/>
  <c r="F4" i="4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15" i="2"/>
  <c r="I63" i="2" l="1"/>
  <c r="H63" i="2"/>
  <c r="J63" i="2" s="1"/>
  <c r="H60" i="15"/>
  <c r="I15" i="2"/>
  <c r="H15" i="2"/>
  <c r="J15" i="2" s="1"/>
  <c r="D35" i="21"/>
  <c r="C36" i="21"/>
  <c r="E35" i="21"/>
  <c r="C16" i="21"/>
  <c r="E15" i="21"/>
  <c r="D15" i="21"/>
  <c r="C5" i="4"/>
  <c r="D4" i="4"/>
  <c r="E4" i="4"/>
  <c r="N58" i="2"/>
  <c r="O58" i="2"/>
  <c r="N6" i="2"/>
  <c r="O6" i="2"/>
  <c r="F32" i="4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K15" i="2" l="1"/>
  <c r="G60" i="15" s="1"/>
  <c r="K63" i="2"/>
  <c r="H26" i="2"/>
  <c r="J26" i="2" s="1"/>
  <c r="I26" i="2"/>
  <c r="I78" i="2"/>
  <c r="H78" i="2"/>
  <c r="J78" i="2" s="1"/>
  <c r="I76" i="2"/>
  <c r="H76" i="2"/>
  <c r="J76" i="2" s="1"/>
  <c r="H20" i="15"/>
  <c r="O9" i="1"/>
  <c r="H9" i="1"/>
  <c r="I9" i="1" s="1"/>
  <c r="D36" i="21"/>
  <c r="C37" i="21"/>
  <c r="E36" i="21"/>
  <c r="C17" i="21"/>
  <c r="E16" i="21"/>
  <c r="D16" i="21"/>
  <c r="C6" i="4"/>
  <c r="D5" i="4"/>
  <c r="E5" i="4"/>
  <c r="J9" i="1"/>
  <c r="O59" i="2"/>
  <c r="N59" i="2"/>
  <c r="O7" i="2"/>
  <c r="N7" i="2"/>
  <c r="N72" i="2"/>
  <c r="O72" i="2"/>
  <c r="F60" i="15" l="1"/>
  <c r="K9" i="1"/>
  <c r="K26" i="2"/>
  <c r="G20" i="15" s="1"/>
  <c r="I102" i="2"/>
  <c r="H102" i="2"/>
  <c r="J102" i="2" s="1"/>
  <c r="O15" i="1"/>
  <c r="H15" i="1"/>
  <c r="I15" i="1" s="1"/>
  <c r="H24" i="15"/>
  <c r="I59" i="2"/>
  <c r="H59" i="2"/>
  <c r="J59" i="2" s="1"/>
  <c r="K78" i="2"/>
  <c r="H6" i="2"/>
  <c r="J6" i="2" s="1"/>
  <c r="I6" i="2"/>
  <c r="O52" i="1"/>
  <c r="H52" i="1"/>
  <c r="I52" i="1" s="1"/>
  <c r="I77" i="2"/>
  <c r="H77" i="2"/>
  <c r="J77" i="2" s="1"/>
  <c r="D37" i="21"/>
  <c r="C38" i="21"/>
  <c r="E37" i="21"/>
  <c r="C18" i="21"/>
  <c r="E17" i="21"/>
  <c r="D17" i="21"/>
  <c r="C7" i="4"/>
  <c r="E6" i="4"/>
  <c r="D6" i="4"/>
  <c r="J52" i="1"/>
  <c r="J15" i="1"/>
  <c r="N60" i="2"/>
  <c r="O60" i="2"/>
  <c r="O8" i="2"/>
  <c r="N8" i="2"/>
  <c r="N102" i="2"/>
  <c r="O102" i="2"/>
  <c r="O73" i="2"/>
  <c r="N73" i="2"/>
  <c r="F20" i="15" l="1"/>
  <c r="K52" i="1"/>
  <c r="K15" i="1"/>
  <c r="K6" i="2"/>
  <c r="G24" i="15" s="1"/>
  <c r="K102" i="2"/>
  <c r="O21" i="1"/>
  <c r="H21" i="1"/>
  <c r="I21" i="1" s="1"/>
  <c r="I68" i="2"/>
  <c r="H68" i="2"/>
  <c r="J68" i="2" s="1"/>
  <c r="I99" i="2"/>
  <c r="H99" i="2"/>
  <c r="J99" i="2" s="1"/>
  <c r="F24" i="15"/>
  <c r="H24" i="2"/>
  <c r="J24" i="2" s="1"/>
  <c r="I24" i="2"/>
  <c r="K59" i="2"/>
  <c r="I69" i="2"/>
  <c r="H69" i="2"/>
  <c r="J69" i="2" s="1"/>
  <c r="O40" i="1"/>
  <c r="H40" i="1"/>
  <c r="I40" i="1" s="1"/>
  <c r="K76" i="2"/>
  <c r="H44" i="15"/>
  <c r="H5" i="3"/>
  <c r="G5" i="3"/>
  <c r="D38" i="21"/>
  <c r="C39" i="21"/>
  <c r="E38" i="21"/>
  <c r="C19" i="21"/>
  <c r="E18" i="21"/>
  <c r="D18" i="21"/>
  <c r="C8" i="4"/>
  <c r="D7" i="4"/>
  <c r="E7" i="4"/>
  <c r="J40" i="1"/>
  <c r="J21" i="1"/>
  <c r="N61" i="2"/>
  <c r="O61" i="2"/>
  <c r="O9" i="2"/>
  <c r="N9" i="2"/>
  <c r="N74" i="2"/>
  <c r="O74" i="2"/>
  <c r="N99" i="2"/>
  <c r="O99" i="2"/>
  <c r="I5" i="3" l="1"/>
  <c r="K40" i="1"/>
  <c r="K21" i="1"/>
  <c r="F44" i="15"/>
  <c r="K68" i="2"/>
  <c r="K69" i="2"/>
  <c r="I105" i="2"/>
  <c r="H105" i="2"/>
  <c r="J105" i="2" s="1"/>
  <c r="K77" i="2"/>
  <c r="I79" i="2"/>
  <c r="H79" i="2"/>
  <c r="J79" i="2" s="1"/>
  <c r="O22" i="1"/>
  <c r="H22" i="1"/>
  <c r="I22" i="1" s="1"/>
  <c r="H35" i="1"/>
  <c r="I35" i="1" s="1"/>
  <c r="O35" i="1"/>
  <c r="H28" i="15"/>
  <c r="I74" i="2"/>
  <c r="H74" i="2"/>
  <c r="J74" i="2" s="1"/>
  <c r="H8" i="2"/>
  <c r="J8" i="2" s="1"/>
  <c r="I8" i="2"/>
  <c r="D39" i="21"/>
  <c r="C40" i="21"/>
  <c r="E39" i="21"/>
  <c r="C20" i="21"/>
  <c r="E19" i="21"/>
  <c r="D19" i="21"/>
  <c r="C9" i="4"/>
  <c r="D8" i="4"/>
  <c r="J22" i="1"/>
  <c r="J35" i="1"/>
  <c r="N62" i="2"/>
  <c r="O62" i="2"/>
  <c r="N105" i="2"/>
  <c r="O105" i="2"/>
  <c r="N10" i="2"/>
  <c r="O10" i="2"/>
  <c r="N75" i="2"/>
  <c r="O75" i="2"/>
  <c r="K35" i="1" l="1"/>
  <c r="K74" i="2"/>
  <c r="K24" i="2"/>
  <c r="G44" i="15" s="1"/>
  <c r="K105" i="2"/>
  <c r="I89" i="2"/>
  <c r="H89" i="2"/>
  <c r="J89" i="2" s="1"/>
  <c r="O51" i="1"/>
  <c r="H51" i="1"/>
  <c r="I51" i="1" s="1"/>
  <c r="K22" i="1"/>
  <c r="I62" i="2"/>
  <c r="H62" i="2"/>
  <c r="J62" i="2" s="1"/>
  <c r="O20" i="1"/>
  <c r="H20" i="1"/>
  <c r="I20" i="1" s="1"/>
  <c r="I73" i="2"/>
  <c r="H73" i="2"/>
  <c r="J73" i="2" s="1"/>
  <c r="H10" i="2"/>
  <c r="J10" i="2" s="1"/>
  <c r="I10" i="2"/>
  <c r="K99" i="2"/>
  <c r="D40" i="21"/>
  <c r="E40" i="21"/>
  <c r="C21" i="21"/>
  <c r="E20" i="21"/>
  <c r="D20" i="21"/>
  <c r="C10" i="4"/>
  <c r="D9" i="4"/>
  <c r="E9" i="4"/>
  <c r="J51" i="1"/>
  <c r="J20" i="1"/>
  <c r="O11" i="2"/>
  <c r="N11" i="2"/>
  <c r="O63" i="2"/>
  <c r="N63" i="2"/>
  <c r="N76" i="2"/>
  <c r="O76" i="2"/>
  <c r="O89" i="2"/>
  <c r="N89" i="2"/>
  <c r="K20" i="1" l="1"/>
  <c r="K51" i="1"/>
  <c r="I67" i="2"/>
  <c r="H67" i="2"/>
  <c r="J67" i="2" s="1"/>
  <c r="K73" i="2"/>
  <c r="K79" i="2"/>
  <c r="J83" i="2"/>
  <c r="I61" i="2"/>
  <c r="H61" i="2"/>
  <c r="J61" i="2" s="1"/>
  <c r="O23" i="1"/>
  <c r="H23" i="1"/>
  <c r="I23" i="1" s="1"/>
  <c r="O44" i="1"/>
  <c r="H44" i="1"/>
  <c r="I44" i="1" s="1"/>
  <c r="J28" i="2"/>
  <c r="F28" i="15"/>
  <c r="K8" i="2"/>
  <c r="G28" i="15" s="1"/>
  <c r="E21" i="21"/>
  <c r="D21" i="21"/>
  <c r="C11" i="4"/>
  <c r="E10" i="4"/>
  <c r="D10" i="4"/>
  <c r="J23" i="1"/>
  <c r="J44" i="1"/>
  <c r="N12" i="2"/>
  <c r="O12" i="2"/>
  <c r="N64" i="2"/>
  <c r="O64" i="2"/>
  <c r="N83" i="2"/>
  <c r="O83" i="2"/>
  <c r="O69" i="2"/>
  <c r="N69" i="2"/>
  <c r="K44" i="1" l="1"/>
  <c r="G64" i="15"/>
  <c r="K67" i="2"/>
  <c r="H21" i="2"/>
  <c r="J21" i="2" s="1"/>
  <c r="I21" i="2"/>
  <c r="I103" i="2"/>
  <c r="H103" i="2"/>
  <c r="J103" i="2" s="1"/>
  <c r="H48" i="1"/>
  <c r="I48" i="1" s="1"/>
  <c r="O48" i="1"/>
  <c r="K23" i="1"/>
  <c r="K62" i="2"/>
  <c r="I65" i="2"/>
  <c r="H65" i="2"/>
  <c r="J65" i="2" s="1"/>
  <c r="I72" i="2"/>
  <c r="H72" i="2"/>
  <c r="J72" i="2" s="1"/>
  <c r="O7" i="1"/>
  <c r="H7" i="1"/>
  <c r="I7" i="1" s="1"/>
  <c r="F80" i="15"/>
  <c r="K10" i="2"/>
  <c r="G80" i="15" s="1"/>
  <c r="K89" i="2"/>
  <c r="C12" i="4"/>
  <c r="D11" i="4"/>
  <c r="E11" i="4"/>
  <c r="J48" i="1"/>
  <c r="O13" i="2"/>
  <c r="N13" i="2"/>
  <c r="N65" i="2"/>
  <c r="O65" i="2"/>
  <c r="N77" i="2"/>
  <c r="O77" i="2"/>
  <c r="O103" i="2"/>
  <c r="N103" i="2"/>
  <c r="K48" i="1" l="1"/>
  <c r="K7" i="1"/>
  <c r="K65" i="2"/>
  <c r="H5" i="2"/>
  <c r="J5" i="2" s="1"/>
  <c r="I5" i="2"/>
  <c r="I92" i="2"/>
  <c r="H92" i="2"/>
  <c r="J92" i="2" s="1"/>
  <c r="I80" i="2"/>
  <c r="H80" i="2"/>
  <c r="J80" i="2" s="1"/>
  <c r="I64" i="2"/>
  <c r="H64" i="2"/>
  <c r="J64" i="2" s="1"/>
  <c r="O12" i="1"/>
  <c r="H12" i="1"/>
  <c r="I12" i="1" s="1"/>
  <c r="H38" i="1"/>
  <c r="I38" i="1" s="1"/>
  <c r="O38" i="1"/>
  <c r="K61" i="2"/>
  <c r="C13" i="4"/>
  <c r="D12" i="4"/>
  <c r="E12" i="4"/>
  <c r="J38" i="1"/>
  <c r="J12" i="1"/>
  <c r="N14" i="2"/>
  <c r="O14" i="2"/>
  <c r="N66" i="2"/>
  <c r="O66" i="2"/>
  <c r="N92" i="2"/>
  <c r="O92" i="2"/>
  <c r="O78" i="2"/>
  <c r="N78" i="2"/>
  <c r="K12" i="1" l="1"/>
  <c r="K38" i="1"/>
  <c r="K5" i="2"/>
  <c r="G40" i="15" s="1"/>
  <c r="I91" i="2"/>
  <c r="H91" i="2"/>
  <c r="J91" i="2" s="1"/>
  <c r="K80" i="2"/>
  <c r="I70" i="2"/>
  <c r="H70" i="2"/>
  <c r="J70" i="2" s="1"/>
  <c r="H11" i="2"/>
  <c r="J11" i="2" s="1"/>
  <c r="I11" i="2"/>
  <c r="K64" i="2"/>
  <c r="I58" i="2"/>
  <c r="H58" i="2"/>
  <c r="J58" i="2" s="1"/>
  <c r="O27" i="1"/>
  <c r="O34" i="1"/>
  <c r="H34" i="1"/>
  <c r="I34" i="1" s="1"/>
  <c r="F36" i="15"/>
  <c r="K21" i="2"/>
  <c r="G36" i="15" s="1"/>
  <c r="K103" i="2"/>
  <c r="K72" i="2"/>
  <c r="F40" i="15"/>
  <c r="C14" i="4"/>
  <c r="D13" i="4"/>
  <c r="E13" i="4"/>
  <c r="J34" i="1"/>
  <c r="J27" i="1"/>
  <c r="N79" i="2"/>
  <c r="O79" i="2"/>
  <c r="N91" i="2"/>
  <c r="O91" i="2"/>
  <c r="O67" i="2"/>
  <c r="N67" i="2"/>
  <c r="O15" i="2"/>
  <c r="N15" i="2"/>
  <c r="K34" i="1" l="1"/>
  <c r="K58" i="2"/>
  <c r="K70" i="2"/>
  <c r="K92" i="2"/>
  <c r="H27" i="2"/>
  <c r="J27" i="2" s="1"/>
  <c r="I27" i="2"/>
  <c r="K91" i="2"/>
  <c r="I104" i="2"/>
  <c r="H104" i="2"/>
  <c r="J104" i="2" s="1"/>
  <c r="O8" i="1"/>
  <c r="H8" i="1"/>
  <c r="I8" i="1" s="1"/>
  <c r="K8" i="1" s="1"/>
  <c r="H43" i="1"/>
  <c r="I43" i="1" s="1"/>
  <c r="O43" i="1"/>
  <c r="I94" i="2"/>
  <c r="H94" i="2"/>
  <c r="J94" i="2" s="1"/>
  <c r="I71" i="2"/>
  <c r="H71" i="2"/>
  <c r="J71" i="2" s="1"/>
  <c r="C15" i="4"/>
  <c r="E14" i="4"/>
  <c r="D14" i="4"/>
  <c r="J43" i="1"/>
  <c r="O16" i="2"/>
  <c r="N16" i="2"/>
  <c r="N68" i="2"/>
  <c r="O68" i="2"/>
  <c r="N104" i="2"/>
  <c r="O104" i="2"/>
  <c r="N94" i="2"/>
  <c r="O94" i="2"/>
  <c r="K94" i="2" l="1"/>
  <c r="I13" i="2"/>
  <c r="H13" i="2"/>
  <c r="J13" i="2" s="1"/>
  <c r="H49" i="1"/>
  <c r="I49" i="1" s="1"/>
  <c r="O49" i="1"/>
  <c r="F32" i="15"/>
  <c r="K11" i="2"/>
  <c r="G32" i="15" s="1"/>
  <c r="I98" i="2"/>
  <c r="H98" i="2"/>
  <c r="J98" i="2" s="1"/>
  <c r="K43" i="1"/>
  <c r="I84" i="2"/>
  <c r="H84" i="2"/>
  <c r="J84" i="2" s="1"/>
  <c r="O11" i="1"/>
  <c r="H11" i="1"/>
  <c r="I11" i="1" s="1"/>
  <c r="C16" i="4"/>
  <c r="D15" i="4"/>
  <c r="E15" i="4"/>
  <c r="J49" i="1"/>
  <c r="O98" i="2"/>
  <c r="N98" i="2"/>
  <c r="N84" i="2"/>
  <c r="O84" i="2"/>
  <c r="O19" i="2"/>
  <c r="N19" i="2"/>
  <c r="O18" i="2"/>
  <c r="N18" i="2"/>
  <c r="K98" i="2" l="1"/>
  <c r="K11" i="1"/>
  <c r="F52" i="15"/>
  <c r="I100" i="2"/>
  <c r="H100" i="2"/>
  <c r="J100" i="2" s="1"/>
  <c r="I19" i="2"/>
  <c r="H19" i="2"/>
  <c r="J19" i="2" s="1"/>
  <c r="I85" i="2"/>
  <c r="H85" i="2"/>
  <c r="J85" i="2" s="1"/>
  <c r="O33" i="1"/>
  <c r="H33" i="1"/>
  <c r="I33" i="1" s="1"/>
  <c r="O17" i="1"/>
  <c r="H26" i="1"/>
  <c r="I26" i="1" s="1"/>
  <c r="K84" i="2"/>
  <c r="F48" i="15"/>
  <c r="K27" i="2"/>
  <c r="G48" i="15" s="1"/>
  <c r="K104" i="2"/>
  <c r="K49" i="1"/>
  <c r="K71" i="2"/>
  <c r="C17" i="4"/>
  <c r="E16" i="4"/>
  <c r="D16" i="4"/>
  <c r="J33" i="1"/>
  <c r="J26" i="1"/>
  <c r="O20" i="2"/>
  <c r="N20" i="2"/>
  <c r="N85" i="2"/>
  <c r="O85" i="2"/>
  <c r="N100" i="2"/>
  <c r="O100" i="2"/>
  <c r="F19" i="8" l="1"/>
  <c r="K26" i="1"/>
  <c r="K13" i="2"/>
  <c r="G52" i="15" s="1"/>
  <c r="K19" i="2"/>
  <c r="G56" i="15" s="1"/>
  <c r="K100" i="2"/>
  <c r="H25" i="2"/>
  <c r="J25" i="2" s="1"/>
  <c r="I25" i="2"/>
  <c r="O16" i="1"/>
  <c r="H17" i="1"/>
  <c r="I17" i="1" s="1"/>
  <c r="H32" i="1"/>
  <c r="I32" i="1" s="1"/>
  <c r="O32" i="1"/>
  <c r="I23" i="2"/>
  <c r="H23" i="2"/>
  <c r="J23" i="2" s="1"/>
  <c r="I95" i="2"/>
  <c r="H95" i="2"/>
  <c r="J95" i="2" s="1"/>
  <c r="K33" i="1"/>
  <c r="C18" i="4"/>
  <c r="D17" i="4"/>
  <c r="E17" i="4"/>
  <c r="J17" i="1"/>
  <c r="J32" i="1"/>
  <c r="N21" i="2"/>
  <c r="O21" i="2"/>
  <c r="O95" i="2"/>
  <c r="N95" i="2"/>
  <c r="F31" i="8" l="1"/>
  <c r="F8" i="15"/>
  <c r="K32" i="1"/>
  <c r="K95" i="2"/>
  <c r="K85" i="2"/>
  <c r="I7" i="2"/>
  <c r="H7" i="2"/>
  <c r="J7" i="2" s="1"/>
  <c r="O47" i="1"/>
  <c r="H47" i="1"/>
  <c r="I47" i="1" s="1"/>
  <c r="O6" i="1"/>
  <c r="H16" i="1"/>
  <c r="I16" i="1" s="1"/>
  <c r="I87" i="2"/>
  <c r="H87" i="2"/>
  <c r="J87" i="2" s="1"/>
  <c r="K17" i="1"/>
  <c r="K25" i="2"/>
  <c r="G12" i="15" s="1"/>
  <c r="C19" i="4"/>
  <c r="D18" i="4"/>
  <c r="E18" i="4"/>
  <c r="J47" i="1"/>
  <c r="J16" i="1"/>
  <c r="O22" i="2"/>
  <c r="N22" i="2"/>
  <c r="N87" i="2"/>
  <c r="O87" i="2"/>
  <c r="F39" i="8" l="1"/>
  <c r="K23" i="2"/>
  <c r="G8" i="15" s="1"/>
  <c r="K16" i="1"/>
  <c r="K87" i="2"/>
  <c r="K7" i="2"/>
  <c r="G4" i="15" s="1"/>
  <c r="I86" i="2"/>
  <c r="H86" i="2"/>
  <c r="J86" i="2" s="1"/>
  <c r="K47" i="1"/>
  <c r="H12" i="15"/>
  <c r="H16" i="15"/>
  <c r="H52" i="15"/>
  <c r="H64" i="15"/>
  <c r="H80" i="15"/>
  <c r="H32" i="15"/>
  <c r="H48" i="15"/>
  <c r="F56" i="15"/>
  <c r="F64" i="15"/>
  <c r="H8" i="15"/>
  <c r="F12" i="15"/>
  <c r="F4" i="15"/>
  <c r="H4" i="15"/>
  <c r="H36" i="15"/>
  <c r="H40" i="15"/>
  <c r="H56" i="15"/>
  <c r="I14" i="2"/>
  <c r="H14" i="2"/>
  <c r="J14" i="2" s="1"/>
  <c r="O18" i="1"/>
  <c r="H6" i="1"/>
  <c r="I6" i="1" s="1"/>
  <c r="H36" i="1"/>
  <c r="I36" i="1" s="1"/>
  <c r="O36" i="1"/>
  <c r="C20" i="4"/>
  <c r="D19" i="4"/>
  <c r="E19" i="4"/>
  <c r="J36" i="1"/>
  <c r="N23" i="2"/>
  <c r="O23" i="2"/>
  <c r="N86" i="2"/>
  <c r="O86" i="2"/>
  <c r="F27" i="8" l="1"/>
  <c r="K36" i="1"/>
  <c r="K86" i="2"/>
  <c r="K14" i="2"/>
  <c r="G16" i="15" s="1"/>
  <c r="O50" i="1"/>
  <c r="H50" i="1"/>
  <c r="I50" i="1" s="1"/>
  <c r="O10" i="1"/>
  <c r="H18" i="1"/>
  <c r="I18" i="1" s="1"/>
  <c r="H68" i="15"/>
  <c r="I17" i="2"/>
  <c r="H17" i="2"/>
  <c r="J17" i="2" s="1"/>
  <c r="K6" i="1"/>
  <c r="H84" i="15"/>
  <c r="C21" i="4"/>
  <c r="E20" i="4"/>
  <c r="D20" i="4"/>
  <c r="J50" i="1"/>
  <c r="J18" i="1"/>
  <c r="O24" i="2"/>
  <c r="N24" i="2"/>
  <c r="N82" i="2"/>
  <c r="O82" i="2"/>
  <c r="F23" i="8" l="1"/>
  <c r="F16" i="15"/>
  <c r="K18" i="1"/>
  <c r="K50" i="1"/>
  <c r="K17" i="2"/>
  <c r="G68" i="15" s="1"/>
  <c r="I93" i="2"/>
  <c r="H93" i="2"/>
  <c r="J93" i="2" s="1"/>
  <c r="I18" i="2"/>
  <c r="H18" i="2"/>
  <c r="O25" i="1"/>
  <c r="H10" i="1"/>
  <c r="I10" i="1" s="1"/>
  <c r="O46" i="1"/>
  <c r="H46" i="1"/>
  <c r="I46" i="1" s="1"/>
  <c r="F68" i="15"/>
  <c r="C22" i="4"/>
  <c r="D21" i="4"/>
  <c r="E21" i="4"/>
  <c r="J10" i="1"/>
  <c r="J46" i="1"/>
  <c r="O25" i="2"/>
  <c r="N25" i="2"/>
  <c r="O93" i="2"/>
  <c r="N93" i="2"/>
  <c r="J18" i="2" l="1"/>
  <c r="K18" i="2" s="1"/>
  <c r="G84" i="15" s="1"/>
  <c r="K46" i="1"/>
  <c r="K10" i="1"/>
  <c r="I12" i="2"/>
  <c r="H12" i="2"/>
  <c r="J12" i="2" s="1"/>
  <c r="O39" i="1"/>
  <c r="H39" i="1"/>
  <c r="I39" i="1" s="1"/>
  <c r="O19" i="1"/>
  <c r="H25" i="1"/>
  <c r="I25" i="1" s="1"/>
  <c r="I90" i="2"/>
  <c r="H90" i="2"/>
  <c r="J90" i="2" s="1"/>
  <c r="H72" i="15"/>
  <c r="K93" i="2"/>
  <c r="C23" i="4"/>
  <c r="D22" i="4"/>
  <c r="E22" i="4"/>
  <c r="J39" i="1"/>
  <c r="J25" i="1"/>
  <c r="O26" i="2"/>
  <c r="N26" i="2"/>
  <c r="N90" i="2"/>
  <c r="O90" i="2"/>
  <c r="F84" i="15" l="1"/>
  <c r="K25" i="1"/>
  <c r="K39" i="1"/>
  <c r="K12" i="2"/>
  <c r="G72" i="15" s="1"/>
  <c r="H96" i="15"/>
  <c r="K90" i="2"/>
  <c r="G96" i="15"/>
  <c r="I16" i="2"/>
  <c r="H16" i="2"/>
  <c r="J16" i="2" s="1"/>
  <c r="H37" i="1"/>
  <c r="I37" i="1" s="1"/>
  <c r="O37" i="1"/>
  <c r="H76" i="15"/>
  <c r="I101" i="2"/>
  <c r="H101" i="2"/>
  <c r="J101" i="2" s="1"/>
  <c r="O5" i="1"/>
  <c r="H19" i="1"/>
  <c r="I19" i="1" s="1"/>
  <c r="F26" i="15"/>
  <c r="F96" i="15"/>
  <c r="F72" i="15"/>
  <c r="C24" i="4"/>
  <c r="D23" i="4"/>
  <c r="E23" i="4"/>
  <c r="J19" i="1"/>
  <c r="J37" i="1"/>
  <c r="N27" i="2"/>
  <c r="O27" i="2"/>
  <c r="N101" i="2"/>
  <c r="O101" i="2"/>
  <c r="K19" i="1" l="1"/>
  <c r="K101" i="2"/>
  <c r="I49" i="2"/>
  <c r="H49" i="2"/>
  <c r="J49" i="2" s="1"/>
  <c r="K37" i="1"/>
  <c r="I22" i="2"/>
  <c r="H22" i="2"/>
  <c r="J22" i="2" s="1"/>
  <c r="H24" i="3"/>
  <c r="G24" i="3"/>
  <c r="O30" i="1"/>
  <c r="H30" i="1"/>
  <c r="I30" i="1" s="1"/>
  <c r="H92" i="15"/>
  <c r="I96" i="2"/>
  <c r="H96" i="2"/>
  <c r="J96" i="2" s="1"/>
  <c r="O13" i="1"/>
  <c r="H5" i="1"/>
  <c r="I5" i="1" s="1"/>
  <c r="C25" i="4"/>
  <c r="E24" i="4"/>
  <c r="D24" i="4"/>
  <c r="J5" i="1"/>
  <c r="J30" i="1"/>
  <c r="N49" i="2"/>
  <c r="O49" i="2"/>
  <c r="O28" i="2"/>
  <c r="N28" i="2"/>
  <c r="N96" i="2"/>
  <c r="O96" i="2"/>
  <c r="K30" i="1" l="1"/>
  <c r="K96" i="2"/>
  <c r="G25" i="3"/>
  <c r="H25" i="3"/>
  <c r="O42" i="1"/>
  <c r="H42" i="1"/>
  <c r="I42" i="1" s="1"/>
  <c r="K5" i="1"/>
  <c r="I24" i="3"/>
  <c r="K49" i="2"/>
  <c r="G30" i="15" s="1"/>
  <c r="I53" i="2"/>
  <c r="H53" i="2"/>
  <c r="J53" i="2" s="1"/>
  <c r="O24" i="1"/>
  <c r="H13" i="1"/>
  <c r="I13" i="1" s="1"/>
  <c r="F76" i="15"/>
  <c r="K16" i="2"/>
  <c r="G76" i="15" s="1"/>
  <c r="H62" i="15"/>
  <c r="F30" i="15"/>
  <c r="H30" i="15"/>
  <c r="H26" i="15"/>
  <c r="G26" i="15"/>
  <c r="C26" i="4"/>
  <c r="D25" i="4"/>
  <c r="E25" i="4"/>
  <c r="J13" i="1"/>
  <c r="J42" i="1"/>
  <c r="O53" i="2"/>
  <c r="N53" i="2"/>
  <c r="K42" i="1" l="1"/>
  <c r="H41" i="1"/>
  <c r="I41" i="1" s="1"/>
  <c r="O41" i="1"/>
  <c r="O14" i="1"/>
  <c r="H24" i="1"/>
  <c r="I24" i="1" s="1"/>
  <c r="H26" i="3"/>
  <c r="G26" i="3"/>
  <c r="I38" i="2"/>
  <c r="H38" i="2"/>
  <c r="J38" i="2" s="1"/>
  <c r="F92" i="15"/>
  <c r="K22" i="2"/>
  <c r="G92" i="15" s="1"/>
  <c r="H22" i="15"/>
  <c r="I25" i="3"/>
  <c r="K13" i="1"/>
  <c r="C27" i="4"/>
  <c r="D26" i="4"/>
  <c r="E26" i="4"/>
  <c r="N38" i="2"/>
  <c r="O38" i="2"/>
  <c r="H54" i="15"/>
  <c r="I26" i="3" l="1"/>
  <c r="K24" i="1"/>
  <c r="K41" i="1"/>
  <c r="K38" i="2"/>
  <c r="G22" i="15" s="1"/>
  <c r="O28" i="1"/>
  <c r="H14" i="1"/>
  <c r="I14" i="1" s="1"/>
  <c r="H53" i="1"/>
  <c r="I53" i="1" s="1"/>
  <c r="O53" i="1"/>
  <c r="I34" i="2"/>
  <c r="H34" i="2"/>
  <c r="J34" i="2" s="1"/>
  <c r="F62" i="15"/>
  <c r="K53" i="2"/>
  <c r="G62" i="15" s="1"/>
  <c r="C28" i="4"/>
  <c r="D27" i="4"/>
  <c r="E27" i="4"/>
  <c r="J14" i="1"/>
  <c r="J53" i="1"/>
  <c r="O34" i="2"/>
  <c r="N34" i="2"/>
  <c r="K53" i="1" l="1"/>
  <c r="K14" i="1"/>
  <c r="F22" i="15"/>
  <c r="F54" i="15"/>
  <c r="I52" i="2"/>
  <c r="H52" i="2"/>
  <c r="J52" i="2" s="1"/>
  <c r="H28" i="3"/>
  <c r="G28" i="3"/>
  <c r="O31" i="1"/>
  <c r="H31" i="1"/>
  <c r="I31" i="1" s="1"/>
  <c r="H66" i="15"/>
  <c r="C29" i="4"/>
  <c r="D28" i="4"/>
  <c r="E28" i="4"/>
  <c r="J31" i="1"/>
  <c r="O52" i="2"/>
  <c r="N52" i="2"/>
  <c r="K34" i="2" l="1"/>
  <c r="G54" i="15" s="1"/>
  <c r="H46" i="15"/>
  <c r="G29" i="3"/>
  <c r="H29" i="3"/>
  <c r="I33" i="2"/>
  <c r="H33" i="2"/>
  <c r="K31" i="1"/>
  <c r="I28" i="3"/>
  <c r="F66" i="15"/>
  <c r="K52" i="2"/>
  <c r="G66" i="15" s="1"/>
  <c r="C30" i="4"/>
  <c r="D29" i="4"/>
  <c r="E29" i="4"/>
  <c r="O33" i="2"/>
  <c r="N33" i="2"/>
  <c r="F47" i="8" l="1"/>
  <c r="F11" i="8"/>
  <c r="F43" i="8"/>
  <c r="F51" i="8"/>
  <c r="G48" i="8" s="1"/>
  <c r="F35" i="8"/>
  <c r="F7" i="8"/>
  <c r="F15" i="8"/>
  <c r="J33" i="2"/>
  <c r="K33" i="2" s="1"/>
  <c r="G46" i="15" s="1"/>
  <c r="H30" i="3"/>
  <c r="G30" i="3"/>
  <c r="I54" i="2"/>
  <c r="H54" i="2"/>
  <c r="J54" i="2" s="1"/>
  <c r="H50" i="15"/>
  <c r="I29" i="3"/>
  <c r="C31" i="4"/>
  <c r="D30" i="4"/>
  <c r="E30" i="4"/>
  <c r="G24" i="8"/>
  <c r="G16" i="8"/>
  <c r="G36" i="8"/>
  <c r="G44" i="8"/>
  <c r="G8" i="8"/>
  <c r="G32" i="8"/>
  <c r="G20" i="8"/>
  <c r="G28" i="8"/>
  <c r="G4" i="8"/>
  <c r="G12" i="8"/>
  <c r="G40" i="8"/>
  <c r="O54" i="2"/>
  <c r="N54" i="2"/>
  <c r="F46" i="15" l="1"/>
  <c r="I44" i="2"/>
  <c r="H44" i="2"/>
  <c r="J44" i="2" s="1"/>
  <c r="K54" i="2"/>
  <c r="G50" i="15" s="1"/>
  <c r="C32" i="4"/>
  <c r="D31" i="4"/>
  <c r="E31" i="4"/>
  <c r="O44" i="2"/>
  <c r="N44" i="2"/>
  <c r="K44" i="2" l="1"/>
  <c r="G14" i="15" s="1"/>
  <c r="H32" i="3"/>
  <c r="G32" i="3"/>
  <c r="I37" i="2"/>
  <c r="H37" i="2"/>
  <c r="J37" i="2" s="1"/>
  <c r="C33" i="4"/>
  <c r="E32" i="4"/>
  <c r="D32" i="4"/>
  <c r="N37" i="2"/>
  <c r="O37" i="2"/>
  <c r="I32" i="3" l="1"/>
  <c r="I51" i="2"/>
  <c r="H51" i="2"/>
  <c r="J51" i="2" s="1"/>
  <c r="K37" i="2"/>
  <c r="G6" i="15" s="1"/>
  <c r="G33" i="3"/>
  <c r="H33" i="3"/>
  <c r="C34" i="4"/>
  <c r="D33" i="4"/>
  <c r="E33" i="4"/>
  <c r="O51" i="2"/>
  <c r="N51" i="2"/>
  <c r="I33" i="3" l="1"/>
  <c r="F94" i="15"/>
  <c r="I46" i="2"/>
  <c r="H46" i="2"/>
  <c r="J46" i="2" s="1"/>
  <c r="C35" i="4"/>
  <c r="D34" i="4"/>
  <c r="E34" i="4"/>
  <c r="N46" i="2"/>
  <c r="O46" i="2"/>
  <c r="K51" i="2" l="1"/>
  <c r="G94" i="15" s="1"/>
  <c r="K46" i="2"/>
  <c r="G10" i="15" s="1"/>
  <c r="G35" i="3"/>
  <c r="H35" i="3"/>
  <c r="I45" i="2"/>
  <c r="H45" i="2"/>
  <c r="J45" i="2" s="1"/>
  <c r="C36" i="4"/>
  <c r="D35" i="4"/>
  <c r="E35" i="4"/>
  <c r="O45" i="2"/>
  <c r="N45" i="2"/>
  <c r="I35" i="3" l="1"/>
  <c r="F10" i="15"/>
  <c r="H36" i="3"/>
  <c r="G36" i="3"/>
  <c r="K45" i="2"/>
  <c r="G70" i="15" s="1"/>
  <c r="I43" i="2"/>
  <c r="H43" i="2"/>
  <c r="J43" i="2" s="1"/>
  <c r="C37" i="4"/>
  <c r="N43" i="2"/>
  <c r="O43" i="2"/>
  <c r="I36" i="3" l="1"/>
  <c r="I41" i="2"/>
  <c r="H41" i="2"/>
  <c r="J41" i="2" s="1"/>
  <c r="G37" i="3"/>
  <c r="H37" i="3"/>
  <c r="C38" i="4"/>
  <c r="D37" i="4"/>
  <c r="E37" i="4"/>
  <c r="N41" i="2"/>
  <c r="O41" i="2"/>
  <c r="I37" i="3" l="1"/>
  <c r="F78" i="15"/>
  <c r="I31" i="2"/>
  <c r="H31" i="2"/>
  <c r="J31" i="2" s="1"/>
  <c r="H38" i="3"/>
  <c r="G38" i="3"/>
  <c r="F74" i="15"/>
  <c r="K43" i="2"/>
  <c r="G74" i="15" s="1"/>
  <c r="C39" i="4"/>
  <c r="E38" i="4"/>
  <c r="D38" i="4"/>
  <c r="N31" i="2"/>
  <c r="O31" i="2"/>
  <c r="K41" i="2" l="1"/>
  <c r="G78" i="15" s="1"/>
  <c r="G39" i="3"/>
  <c r="H39" i="3"/>
  <c r="I50" i="2"/>
  <c r="H50" i="2"/>
  <c r="J50" i="2" s="1"/>
  <c r="I38" i="3"/>
  <c r="G58" i="15"/>
  <c r="C40" i="4"/>
  <c r="D39" i="4"/>
  <c r="E39" i="4"/>
  <c r="O50" i="2"/>
  <c r="N50" i="2"/>
  <c r="H40" i="3" l="1"/>
  <c r="G40" i="3"/>
  <c r="I35" i="2"/>
  <c r="H35" i="2"/>
  <c r="J35" i="2" s="1"/>
  <c r="I39" i="3"/>
  <c r="C41" i="4"/>
  <c r="E40" i="4"/>
  <c r="D40" i="4"/>
  <c r="N35" i="2"/>
  <c r="O35" i="2"/>
  <c r="I40" i="3" l="1"/>
  <c r="I48" i="2"/>
  <c r="H48" i="2"/>
  <c r="J48" i="2" s="1"/>
  <c r="F34" i="15"/>
  <c r="K50" i="2"/>
  <c r="G34" i="15" s="1"/>
  <c r="C42" i="4"/>
  <c r="D41" i="4"/>
  <c r="E41" i="4"/>
  <c r="N48" i="2"/>
  <c r="O48" i="2"/>
  <c r="K48" i="2" l="1"/>
  <c r="G18" i="15" s="1"/>
  <c r="I47" i="2"/>
  <c r="H47" i="2"/>
  <c r="J47" i="2" s="1"/>
  <c r="F90" i="15"/>
  <c r="K35" i="2"/>
  <c r="G90" i="15" s="1"/>
  <c r="C43" i="4"/>
  <c r="D42" i="4"/>
  <c r="E42" i="4"/>
  <c r="N47" i="2"/>
  <c r="O47" i="2"/>
  <c r="F86" i="15" l="1"/>
  <c r="I42" i="2"/>
  <c r="H42" i="2"/>
  <c r="J42" i="2" s="1"/>
  <c r="C44" i="4"/>
  <c r="D43" i="4"/>
  <c r="E43" i="4"/>
  <c r="O42" i="2"/>
  <c r="N42" i="2"/>
  <c r="K47" i="2" l="1"/>
  <c r="G86" i="15" s="1"/>
  <c r="I40" i="2"/>
  <c r="H40" i="2"/>
  <c r="J40" i="2" s="1"/>
  <c r="K42" i="2"/>
  <c r="G82" i="15" s="1"/>
  <c r="C45" i="4"/>
  <c r="E44" i="4"/>
  <c r="D44" i="4"/>
  <c r="N40" i="2"/>
  <c r="O40" i="2"/>
  <c r="K40" i="2" l="1"/>
  <c r="G38" i="15" s="1"/>
  <c r="I39" i="2"/>
  <c r="H39" i="2"/>
  <c r="J39" i="2" s="1"/>
  <c r="C46" i="4"/>
  <c r="D45" i="4"/>
  <c r="E45" i="4"/>
  <c r="N39" i="2"/>
  <c r="O39" i="2"/>
  <c r="C47" i="4" l="1"/>
  <c r="D46" i="4"/>
  <c r="E46" i="4"/>
  <c r="F42" i="15" l="1"/>
  <c r="K39" i="2"/>
  <c r="C48" i="4"/>
  <c r="D47" i="4"/>
  <c r="E47" i="4"/>
  <c r="G42" i="15" l="1"/>
  <c r="H95" i="15"/>
  <c r="G91" i="15"/>
  <c r="H87" i="15"/>
  <c r="G15" i="15"/>
  <c r="G97" i="15"/>
  <c r="H74" i="15"/>
  <c r="G51" i="15"/>
  <c r="H15" i="15"/>
  <c r="G75" i="15"/>
  <c r="F71" i="15"/>
  <c r="H23" i="15"/>
  <c r="G7" i="15"/>
  <c r="H29" i="15"/>
  <c r="H27" i="15"/>
  <c r="H85" i="15"/>
  <c r="G99" i="15"/>
  <c r="F27" i="15"/>
  <c r="G83" i="15"/>
  <c r="G19" i="15"/>
  <c r="H37" i="15"/>
  <c r="G33" i="15"/>
  <c r="H35" i="15"/>
  <c r="G47" i="15"/>
  <c r="F89" i="15"/>
  <c r="F49" i="15"/>
  <c r="G31" i="15"/>
  <c r="F91" i="15"/>
  <c r="H13" i="15"/>
  <c r="H17" i="15"/>
  <c r="F23" i="15"/>
  <c r="F93" i="15"/>
  <c r="H77" i="15"/>
  <c r="G87" i="15"/>
  <c r="G98" i="15"/>
  <c r="F33" i="15"/>
  <c r="H21" i="15"/>
  <c r="G43" i="15"/>
  <c r="G9" i="15"/>
  <c r="G55" i="15"/>
  <c r="F39" i="15"/>
  <c r="H6" i="15"/>
  <c r="H59" i="15"/>
  <c r="G41" i="15"/>
  <c r="F13" i="15"/>
  <c r="H93" i="15"/>
  <c r="G49" i="15"/>
  <c r="G23" i="15"/>
  <c r="F65" i="15"/>
  <c r="F35" i="15"/>
  <c r="F17" i="15"/>
  <c r="H19" i="15"/>
  <c r="F18" i="15"/>
  <c r="F43" i="15"/>
  <c r="G63" i="15"/>
  <c r="H31" i="15"/>
  <c r="F6" i="15"/>
  <c r="G61" i="15"/>
  <c r="F98" i="15"/>
  <c r="H98" i="15"/>
  <c r="H49" i="15"/>
  <c r="H83" i="15"/>
  <c r="F25" i="15"/>
  <c r="H34" i="15"/>
  <c r="G65" i="15"/>
  <c r="H70" i="15"/>
  <c r="F79" i="15"/>
  <c r="H5" i="15"/>
  <c r="H58" i="15"/>
  <c r="F14" i="15"/>
  <c r="F19" i="15"/>
  <c r="G21" i="15"/>
  <c r="G81" i="15"/>
  <c r="H90" i="15"/>
  <c r="H86" i="15"/>
  <c r="F99" i="15"/>
  <c r="H69" i="15"/>
  <c r="H18" i="15"/>
  <c r="H73" i="15"/>
  <c r="H75" i="15"/>
  <c r="H53" i="15"/>
  <c r="G39" i="15"/>
  <c r="H39" i="15"/>
  <c r="F38" i="15"/>
  <c r="F5" i="15"/>
  <c r="H9" i="15"/>
  <c r="G35" i="15"/>
  <c r="G27" i="15"/>
  <c r="H41" i="15"/>
  <c r="H43" i="15"/>
  <c r="H91" i="15"/>
  <c r="H33" i="15"/>
  <c r="H61" i="15"/>
  <c r="F75" i="15"/>
  <c r="F59" i="15"/>
  <c r="F53" i="15"/>
  <c r="H51" i="15"/>
  <c r="G69" i="15"/>
  <c r="G53" i="15"/>
  <c r="H47" i="15"/>
  <c r="G67" i="15"/>
  <c r="H94" i="15"/>
  <c r="G29" i="15"/>
  <c r="F61" i="15"/>
  <c r="F37" i="15"/>
  <c r="H71" i="15"/>
  <c r="G71" i="15"/>
  <c r="G93" i="15"/>
  <c r="F97" i="15"/>
  <c r="F67" i="15"/>
  <c r="F85" i="15"/>
  <c r="F51" i="15"/>
  <c r="H7" i="15"/>
  <c r="F63" i="15"/>
  <c r="G13" i="15"/>
  <c r="F7" i="15"/>
  <c r="H57" i="15"/>
  <c r="F57" i="15"/>
  <c r="F87" i="15"/>
  <c r="G57" i="15"/>
  <c r="G11" i="15"/>
  <c r="G25" i="15"/>
  <c r="F11" i="15"/>
  <c r="F83" i="15"/>
  <c r="G73" i="15"/>
  <c r="F47" i="15"/>
  <c r="F95" i="15"/>
  <c r="G37" i="15"/>
  <c r="F50" i="15"/>
  <c r="H97" i="15"/>
  <c r="H38" i="15"/>
  <c r="F70" i="15"/>
  <c r="H42" i="15"/>
  <c r="H78" i="15"/>
  <c r="F77" i="15"/>
  <c r="F29" i="15"/>
  <c r="H89" i="15"/>
  <c r="H55" i="15"/>
  <c r="G5" i="15"/>
  <c r="H67" i="15"/>
  <c r="H25" i="15"/>
  <c r="F55" i="15"/>
  <c r="G79" i="15"/>
  <c r="H14" i="15"/>
  <c r="H45" i="15"/>
  <c r="H82" i="15"/>
  <c r="F21" i="15"/>
  <c r="F58" i="15"/>
  <c r="H65" i="15"/>
  <c r="F45" i="15"/>
  <c r="G77" i="15"/>
  <c r="F81" i="15"/>
  <c r="F69" i="15"/>
  <c r="H79" i="15"/>
  <c r="F73" i="15"/>
  <c r="H81" i="15"/>
  <c r="G45" i="15"/>
  <c r="F41" i="15"/>
  <c r="F82" i="15"/>
  <c r="G59" i="15"/>
  <c r="G17" i="15"/>
  <c r="H63" i="15"/>
  <c r="G85" i="15"/>
  <c r="H11" i="15"/>
  <c r="F9" i="15"/>
  <c r="H10" i="15"/>
  <c r="G95" i="15"/>
  <c r="F15" i="15"/>
  <c r="F31" i="15"/>
  <c r="G89" i="15"/>
  <c r="C49" i="4"/>
  <c r="D48" i="4"/>
  <c r="E48" i="4"/>
  <c r="I80" i="15" l="1"/>
  <c r="I32" i="15"/>
  <c r="I24" i="15"/>
  <c r="I56" i="15"/>
  <c r="I88" i="15"/>
  <c r="I20" i="15"/>
  <c r="I64" i="15"/>
  <c r="I44" i="15"/>
  <c r="I4" i="15"/>
  <c r="I84" i="15"/>
  <c r="I72" i="15"/>
  <c r="I96" i="15"/>
  <c r="I8" i="15"/>
  <c r="I92" i="15"/>
  <c r="I16" i="15"/>
  <c r="I28" i="15"/>
  <c r="I60" i="15"/>
  <c r="I40" i="15"/>
  <c r="I52" i="15"/>
  <c r="I68" i="15"/>
  <c r="I48" i="15"/>
  <c r="I76" i="15"/>
  <c r="I12" i="15"/>
  <c r="I36" i="15"/>
  <c r="C50" i="4"/>
  <c r="D49" i="4"/>
  <c r="E49" i="4"/>
  <c r="C51" i="4" l="1"/>
  <c r="D50" i="4"/>
  <c r="C52" i="4" l="1"/>
  <c r="D51" i="4"/>
  <c r="E51" i="4"/>
  <c r="C53" i="4" l="1"/>
  <c r="E52" i="4"/>
  <c r="D52" i="4"/>
  <c r="C54" i="4" l="1"/>
  <c r="D53" i="4"/>
  <c r="E53" i="4"/>
  <c r="C55" i="4" l="1"/>
  <c r="E54" i="4"/>
  <c r="D54" i="4"/>
  <c r="C56" i="4" l="1"/>
  <c r="D55" i="4"/>
  <c r="E55" i="4"/>
  <c r="C57" i="4" l="1"/>
  <c r="E56" i="4"/>
  <c r="D56" i="4"/>
  <c r="C58" i="4" l="1"/>
  <c r="D57" i="4"/>
  <c r="E57" i="4"/>
  <c r="C59" i="4" l="1"/>
  <c r="E58" i="4"/>
  <c r="D58" i="4"/>
  <c r="C60" i="4" l="1"/>
  <c r="D59" i="4"/>
  <c r="E59" i="4"/>
  <c r="C61" i="4" l="1"/>
  <c r="D60" i="4"/>
  <c r="E60" i="4"/>
  <c r="C62" i="4" l="1"/>
  <c r="D61" i="4"/>
  <c r="E61" i="4"/>
  <c r="C63" i="4" l="1"/>
  <c r="D62" i="4"/>
  <c r="E62" i="4"/>
  <c r="C64" i="4" l="1"/>
  <c r="D63" i="4"/>
  <c r="E63" i="4"/>
  <c r="C65" i="4" l="1"/>
  <c r="D64" i="4"/>
  <c r="E64" i="4"/>
  <c r="C66" i="4" l="1"/>
  <c r="D65" i="4"/>
  <c r="E65" i="4"/>
  <c r="C67" i="4" l="1"/>
  <c r="D66" i="4"/>
  <c r="E66" i="4"/>
  <c r="C68" i="4" l="1"/>
  <c r="D67" i="4"/>
  <c r="E67" i="4"/>
  <c r="C69" i="4" l="1"/>
  <c r="E68" i="4"/>
  <c r="D68" i="4"/>
  <c r="D69" i="4" l="1"/>
  <c r="E69" i="4"/>
  <c r="G6" i="3"/>
  <c r="G4" i="17"/>
  <c r="G28" i="17"/>
  <c r="G8" i="17"/>
  <c r="F4" i="17"/>
  <c r="F8" i="17"/>
  <c r="F28" i="17"/>
  <c r="H6" i="3" l="1"/>
  <c r="H7" i="3" l="1"/>
  <c r="G36" i="17"/>
  <c r="G32" i="17"/>
  <c r="G7" i="3"/>
  <c r="I7" i="3" l="1"/>
  <c r="F36" i="17" s="1"/>
  <c r="G8" i="3"/>
  <c r="H8" i="3"/>
  <c r="I8" i="3" l="1"/>
  <c r="F32" i="17" s="1"/>
  <c r="G9" i="3"/>
  <c r="H9" i="3"/>
  <c r="G29" i="17"/>
  <c r="G5" i="17"/>
  <c r="F29" i="17"/>
  <c r="I9" i="3" l="1"/>
  <c r="F5" i="17" s="1"/>
  <c r="G11" i="3" l="1"/>
  <c r="H11" i="3"/>
  <c r="G9" i="17"/>
  <c r="F9" i="17"/>
  <c r="G37" i="17"/>
  <c r="G12" i="3" l="1"/>
  <c r="H12" i="3"/>
  <c r="I12" i="3" l="1"/>
  <c r="F37" i="17" s="1"/>
  <c r="G13" i="3"/>
  <c r="H13" i="3"/>
  <c r="G33" i="17"/>
  <c r="G12" i="17"/>
  <c r="G14" i="3" l="1"/>
  <c r="H14" i="3"/>
  <c r="I13" i="3"/>
  <c r="F33" i="17" s="1"/>
  <c r="I14" i="3" l="1"/>
  <c r="F12" i="17" s="1"/>
  <c r="G15" i="3"/>
  <c r="H15" i="3"/>
  <c r="G20" i="17"/>
  <c r="G16" i="17"/>
  <c r="I15" i="3" l="1"/>
  <c r="G16" i="3"/>
  <c r="H16" i="3"/>
  <c r="I16" i="3" l="1"/>
  <c r="H17" i="3"/>
  <c r="G17" i="3"/>
  <c r="I17" i="3" l="1"/>
  <c r="H18" i="3"/>
  <c r="G18" i="3"/>
  <c r="I18" i="3" l="1"/>
  <c r="G19" i="3"/>
  <c r="H19" i="3"/>
  <c r="I19" i="3" l="1"/>
  <c r="G20" i="3"/>
  <c r="H20" i="3"/>
  <c r="I20" i="3" l="1"/>
  <c r="H21" i="3"/>
  <c r="G21" i="3"/>
  <c r="I21" i="3" l="1"/>
  <c r="G7" i="17"/>
  <c r="F21" i="17"/>
  <c r="G34" i="17"/>
  <c r="G10" i="17"/>
  <c r="G22" i="17"/>
  <c r="F38" i="17"/>
  <c r="F27" i="17"/>
  <c r="F7" i="17"/>
  <c r="F18" i="17"/>
  <c r="F13" i="17"/>
  <c r="G18" i="17"/>
  <c r="G17" i="17"/>
  <c r="G19" i="17"/>
  <c r="G24" i="17"/>
  <c r="G35" i="17"/>
  <c r="F25" i="17"/>
  <c r="F23" i="17"/>
  <c r="G26" i="17"/>
  <c r="F15" i="17"/>
  <c r="G27" i="17"/>
  <c r="F34" i="17"/>
  <c r="F19" i="17"/>
  <c r="F17" i="17"/>
  <c r="F30" i="17"/>
  <c r="F22" i="17"/>
  <c r="G6" i="17"/>
  <c r="G15" i="17"/>
  <c r="G31" i="17"/>
  <c r="F16" i="17"/>
  <c r="F14" i="17"/>
  <c r="F20" i="17"/>
  <c r="F26" i="17"/>
  <c r="F6" i="17"/>
  <c r="G11" i="17"/>
  <c r="G30" i="17"/>
  <c r="F31" i="17"/>
  <c r="G39" i="17"/>
  <c r="F24" i="17"/>
  <c r="G25" i="17"/>
  <c r="G23" i="17"/>
  <c r="G13" i="17"/>
  <c r="F35" i="17"/>
  <c r="F39" i="17"/>
  <c r="G38" i="17"/>
  <c r="F11" i="17"/>
  <c r="G21" i="17"/>
  <c r="F10" i="17"/>
  <c r="G14" i="17"/>
  <c r="H4" i="17" l="1"/>
  <c r="H36" i="17"/>
  <c r="H20" i="17"/>
  <c r="H28" i="17"/>
  <c r="H16" i="17"/>
  <c r="H32" i="17"/>
  <c r="H24" i="17"/>
  <c r="H12" i="17"/>
  <c r="F34" i="3"/>
  <c r="F35" i="3" s="1"/>
  <c r="F36" i="3" s="1"/>
  <c r="F37" i="3" s="1"/>
  <c r="F38" i="3" s="1"/>
  <c r="F24" i="3"/>
  <c r="F25" i="3" s="1"/>
  <c r="F26" i="3" s="1"/>
  <c r="F27" i="3" s="1"/>
  <c r="F28" i="3" s="1"/>
  <c r="F29" i="3" s="1"/>
  <c r="F30" i="3" s="1"/>
  <c r="F31" i="3" s="1"/>
  <c r="F32" i="3" s="1"/>
  <c r="F5" i="3"/>
  <c r="F6" i="3" s="1"/>
  <c r="F7" i="3" s="1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l="1"/>
  <c r="F39" i="3"/>
  <c r="F40" i="3" s="1"/>
  <c r="F61" i="2"/>
  <c r="F62" i="2" s="1"/>
  <c r="F63" i="2" s="1"/>
  <c r="F64" i="2" s="1"/>
  <c r="F65" i="2" s="1"/>
  <c r="F76" i="2"/>
  <c r="F77" i="2" s="1"/>
  <c r="F78" i="2" s="1"/>
  <c r="F79" i="2" s="1"/>
  <c r="F80" i="2" s="1"/>
  <c r="F57" i="2"/>
  <c r="F58" i="2" s="1"/>
  <c r="F59" i="2" s="1"/>
  <c r="F68" i="2"/>
  <c r="F69" i="2" s="1"/>
  <c r="F74" i="2"/>
  <c r="F72" i="2"/>
  <c r="F21" i="2"/>
  <c r="F22" i="2" s="1"/>
  <c r="F23" i="2" s="1"/>
  <c r="F24" i="2" s="1"/>
  <c r="F25" i="2" s="1"/>
  <c r="F26" i="2" s="1"/>
  <c r="F27" i="2" s="1"/>
  <c r="F28" i="2" s="1"/>
  <c r="F5" i="2"/>
  <c r="F6" i="2" s="1"/>
  <c r="F7" i="2" s="1"/>
  <c r="F8" i="2" s="1"/>
  <c r="F10" i="2"/>
  <c r="F16" i="2"/>
  <c r="F17" i="2" s="1"/>
  <c r="F18" i="2" s="1"/>
  <c r="F19" i="2" s="1"/>
  <c r="F12" i="2"/>
  <c r="F18" i="1"/>
  <c r="F19" i="1" s="1"/>
  <c r="F20" i="1" s="1"/>
  <c r="F21" i="1" s="1"/>
  <c r="F22" i="1" s="1"/>
  <c r="F23" i="1" s="1"/>
  <c r="F5" i="1"/>
  <c r="F6" i="1" s="1"/>
  <c r="F7" i="1" s="1"/>
  <c r="F8" i="1" s="1"/>
  <c r="F9" i="1" s="1"/>
  <c r="F10" i="1" s="1"/>
  <c r="F11" i="1" s="1"/>
  <c r="F25" i="1"/>
  <c r="F13" i="1"/>
  <c r="F14" i="1" s="1"/>
  <c r="F15" i="1" s="1"/>
  <c r="F16" i="1" s="1"/>
</calcChain>
</file>

<file path=xl/sharedStrings.xml><?xml version="1.0" encoding="utf-8"?>
<sst xmlns="http://schemas.openxmlformats.org/spreadsheetml/2006/main" count="2520" uniqueCount="714">
  <si>
    <t>Area</t>
  </si>
  <si>
    <t>Club</t>
  </si>
  <si>
    <t>Team</t>
  </si>
  <si>
    <t>number</t>
  </si>
  <si>
    <t>Rider</t>
  </si>
  <si>
    <t>Horse</t>
  </si>
  <si>
    <t>Time</t>
  </si>
  <si>
    <t>BREAK</t>
  </si>
  <si>
    <t>LUNCH BREAK</t>
  </si>
  <si>
    <t>Arena</t>
  </si>
  <si>
    <t>Score</t>
  </si>
  <si>
    <t>Percent</t>
  </si>
  <si>
    <t>Place</t>
  </si>
  <si>
    <t>test score</t>
  </si>
  <si>
    <t>coll</t>
  </si>
  <si>
    <t>total score</t>
  </si>
  <si>
    <t>percent</t>
  </si>
  <si>
    <t>place</t>
  </si>
  <si>
    <t>BREAK/Course walk</t>
  </si>
  <si>
    <t>TimeRI</t>
  </si>
  <si>
    <t>Time R2</t>
  </si>
  <si>
    <t>RT</t>
  </si>
  <si>
    <t>Style</t>
  </si>
  <si>
    <t>Dr</t>
  </si>
  <si>
    <t>SJ</t>
  </si>
  <si>
    <t>Cotswold Edge</t>
  </si>
  <si>
    <t>x</t>
  </si>
  <si>
    <t>Chris Clark</t>
  </si>
  <si>
    <t>Croesnant Caradog</t>
  </si>
  <si>
    <t>Louise Jones</t>
  </si>
  <si>
    <t>Rafael</t>
  </si>
  <si>
    <t>Sara Beamson</t>
  </si>
  <si>
    <t>Amy Yapp</t>
  </si>
  <si>
    <t>Swindon</t>
  </si>
  <si>
    <t>Kennet Vale</t>
  </si>
  <si>
    <t>Anne Price</t>
  </si>
  <si>
    <t>Charlotte Munby</t>
  </si>
  <si>
    <t>VWH</t>
  </si>
  <si>
    <t>Judith Wilson</t>
  </si>
  <si>
    <t>Wessex Gold</t>
  </si>
  <si>
    <t>Loxley Monkey</t>
  </si>
  <si>
    <t>Lamberts Castle</t>
  </si>
  <si>
    <t>Fiona Benger</t>
  </si>
  <si>
    <t>Killarney</t>
  </si>
  <si>
    <t>Jack</t>
  </si>
  <si>
    <t>Sarah Wharton</t>
  </si>
  <si>
    <t>Mid Somerset</t>
  </si>
  <si>
    <t>Sid and Otter</t>
  </si>
  <si>
    <t>Millie Pring</t>
  </si>
  <si>
    <t>SWDG</t>
  </si>
  <si>
    <t>Lucy Greenwood</t>
  </si>
  <si>
    <t>Weymouth</t>
  </si>
  <si>
    <t>Kirsty Reynolds</t>
  </si>
  <si>
    <t>Liselle Coutanche</t>
  </si>
  <si>
    <t>Bromyard</t>
  </si>
  <si>
    <t>Cheltenham</t>
  </si>
  <si>
    <t>Julia Whittle</t>
  </si>
  <si>
    <t>Kobito</t>
  </si>
  <si>
    <t>Mr Darcy III</t>
  </si>
  <si>
    <t>Malvern Hills</t>
  </si>
  <si>
    <t>Tina Price</t>
  </si>
  <si>
    <t>Shropshire S</t>
  </si>
  <si>
    <t>West Oxon</t>
  </si>
  <si>
    <t>Worcester</t>
  </si>
  <si>
    <t>Wyvern</t>
  </si>
  <si>
    <t>Team Placings</t>
  </si>
  <si>
    <t>Team score</t>
  </si>
  <si>
    <t>Section A</t>
  </si>
  <si>
    <t>Section B</t>
  </si>
  <si>
    <t>riders 1&amp;2</t>
  </si>
  <si>
    <t>Riders 3&amp;4</t>
  </si>
  <si>
    <t>Rider 1</t>
  </si>
  <si>
    <t>Rider 2</t>
  </si>
  <si>
    <t>Rider 3</t>
  </si>
  <si>
    <t>Rider 4</t>
  </si>
  <si>
    <t>Riders 1&amp;2</t>
  </si>
  <si>
    <t>R2</t>
  </si>
  <si>
    <t>R2 time</t>
  </si>
  <si>
    <t>Disc</t>
  </si>
  <si>
    <t xml:space="preserve">Name </t>
  </si>
  <si>
    <t>Contact</t>
  </si>
  <si>
    <t>Friday</t>
  </si>
  <si>
    <t>Sat am</t>
  </si>
  <si>
    <t>Sat pm</t>
  </si>
  <si>
    <t>Prelim</t>
  </si>
  <si>
    <t>Rachael Tuck</t>
  </si>
  <si>
    <t>via Caroline</t>
  </si>
  <si>
    <t>Pip T</t>
  </si>
  <si>
    <t>x?</t>
  </si>
  <si>
    <t>Style x 2</t>
  </si>
  <si>
    <t>Rose Swadden</t>
  </si>
  <si>
    <t>rosemary.swadden@talk21.com</t>
  </si>
  <si>
    <t>07525 148544</t>
  </si>
  <si>
    <t>Prelimx2</t>
  </si>
  <si>
    <t>Carol/Bev Share</t>
  </si>
  <si>
    <t>Alli Haynes</t>
  </si>
  <si>
    <t>allihaynes@btinternet.com</t>
  </si>
  <si>
    <t>07740901728</t>
  </si>
  <si>
    <t>lucy.v.greenwood@gmail.com</t>
  </si>
  <si>
    <t>Lucy greenwood</t>
  </si>
  <si>
    <t>Nikita Thibergere</t>
  </si>
  <si>
    <t>Holly Mingo</t>
  </si>
  <si>
    <t>mandh_mingo@talktalk.net</t>
  </si>
  <si>
    <t>plus team?</t>
  </si>
  <si>
    <t>Golden Valley</t>
  </si>
  <si>
    <t>Marion Hughes</t>
  </si>
  <si>
    <t>marionh26@googlemail.com</t>
  </si>
  <si>
    <t>Southerndown</t>
  </si>
  <si>
    <t>Suzie Pugh</t>
  </si>
  <si>
    <t>Epiny</t>
  </si>
  <si>
    <t>catering</t>
  </si>
  <si>
    <t>Tina Llewellyn</t>
  </si>
  <si>
    <t>Tack</t>
  </si>
  <si>
    <t>sj</t>
  </si>
  <si>
    <t xml:space="preserve">robbiellewellyn44@yahoo.co.uk </t>
  </si>
  <si>
    <t>Janneke Hall</t>
  </si>
  <si>
    <t>jannekehall@hotmail.co.uk</t>
  </si>
  <si>
    <t>Sam Wharton</t>
  </si>
  <si>
    <t>sarah.wharton64@gmail.com</t>
  </si>
  <si>
    <t>SJ arena</t>
  </si>
  <si>
    <t>Julie Jeffes</t>
  </si>
  <si>
    <t>style</t>
  </si>
  <si>
    <t>Linda Kemp</t>
  </si>
  <si>
    <t>al_kemp@outlook.com</t>
  </si>
  <si>
    <t>Christine Esling</t>
  </si>
  <si>
    <t>chrisesling@yahoo.co.uk</t>
  </si>
  <si>
    <t>Sarah Fisher</t>
  </si>
  <si>
    <t>?</t>
  </si>
  <si>
    <t>Jessica Holman</t>
  </si>
  <si>
    <t xml:space="preserve">jah7353@gmail.com </t>
  </si>
  <si>
    <t xml:space="preserve">sarahfisher@gmail.com </t>
  </si>
  <si>
    <t>07837390601</t>
  </si>
  <si>
    <t>07973339661</t>
  </si>
  <si>
    <t>07827221846</t>
  </si>
  <si>
    <t>Demi Davis</t>
  </si>
  <si>
    <t>07464804704</t>
  </si>
  <si>
    <t>DR</t>
  </si>
  <si>
    <t>Dressage steward</t>
  </si>
  <si>
    <t>Mair</t>
  </si>
  <si>
    <t>Cricklands</t>
  </si>
  <si>
    <t>Hannah Matthews</t>
  </si>
  <si>
    <t>hannah@rectorydesigns.co.uk</t>
  </si>
  <si>
    <t>07831584823</t>
  </si>
  <si>
    <t>Mynydd</t>
  </si>
  <si>
    <t>Hereford</t>
  </si>
  <si>
    <t>Beth Eckley</t>
  </si>
  <si>
    <t>07767114900</t>
  </si>
  <si>
    <t>07855357565</t>
  </si>
  <si>
    <t>07817615566</t>
  </si>
  <si>
    <t>Cornwall Trec</t>
  </si>
  <si>
    <t>Forest of Dean</t>
  </si>
  <si>
    <t>Riders 2000</t>
  </si>
  <si>
    <t>Y Fenni</t>
  </si>
  <si>
    <t>Torfaen</t>
  </si>
  <si>
    <t>Vale of Usk</t>
  </si>
  <si>
    <t>Jo</t>
  </si>
  <si>
    <t>Teresa Franks</t>
  </si>
  <si>
    <t>Rudry Village</t>
  </si>
  <si>
    <t>Vale of Arrow</t>
  </si>
  <si>
    <t>Anna Miller</t>
  </si>
  <si>
    <t>07811 257018</t>
  </si>
  <si>
    <t>Morgan Edwards</t>
  </si>
  <si>
    <t>Conker</t>
  </si>
  <si>
    <t>Natalie Parsons</t>
  </si>
  <si>
    <t>around dressage times</t>
  </si>
  <si>
    <t>Alice Collins Youngs</t>
  </si>
  <si>
    <t>arcy50@hotmail.com</t>
  </si>
  <si>
    <t>0</t>
  </si>
  <si>
    <t>07896563509</t>
  </si>
  <si>
    <t>07793498169</t>
  </si>
  <si>
    <t>Frampton</t>
  </si>
  <si>
    <t>Kelly Clack</t>
  </si>
  <si>
    <t>Cropthorne &amp;</t>
  </si>
  <si>
    <t>Evesham</t>
  </si>
  <si>
    <t>Tracey Hook</t>
  </si>
  <si>
    <t>Htehook@btinternet.com</t>
  </si>
  <si>
    <t>Judy Thomas</t>
  </si>
  <si>
    <t xml:space="preserve">judythomas5@hotmail.com </t>
  </si>
  <si>
    <t>competing</t>
  </si>
  <si>
    <t>Vale of arrow</t>
  </si>
  <si>
    <t>Camilla Linton</t>
  </si>
  <si>
    <t>camillaleitch@hotmail.co.uk</t>
  </si>
  <si>
    <t>Natalie Carrigher</t>
  </si>
  <si>
    <t xml:space="preserve">n.carrigher@yahoo.co.uk </t>
  </si>
  <si>
    <t>Briony Thomas</t>
  </si>
  <si>
    <t>Rosedown Bowman</t>
  </si>
  <si>
    <t>Sid &amp; Otter</t>
  </si>
  <si>
    <t>Pippa Tucker</t>
  </si>
  <si>
    <t>Wendy Lappington</t>
  </si>
  <si>
    <t>Number</t>
  </si>
  <si>
    <t xml:space="preserve">Number </t>
  </si>
  <si>
    <t>Time R1</t>
  </si>
  <si>
    <t>NOTE THAT IF ONLY 3 COMPLETE YOU NEED TO ADD UP MANUALLY (IT WILL COUNT THE EMPTY SCORE AS A ZERO)</t>
  </si>
  <si>
    <t>TOTAL SCORE</t>
  </si>
  <si>
    <t>Handicap</t>
  </si>
  <si>
    <t>Tiebreak</t>
  </si>
  <si>
    <t>Percentage</t>
  </si>
  <si>
    <t>%</t>
  </si>
  <si>
    <t>ind pos</t>
  </si>
  <si>
    <t>score</t>
  </si>
  <si>
    <t>Team Place</t>
  </si>
  <si>
    <t>collective</t>
  </si>
  <si>
    <t>penalties</t>
  </si>
  <si>
    <t>Frampton family</t>
  </si>
  <si>
    <t>Kingsleaze</t>
  </si>
  <si>
    <t>Veterans</t>
  </si>
  <si>
    <t>Stephanie Carter</t>
  </si>
  <si>
    <t>Dear Alice</t>
  </si>
  <si>
    <t>Stevie's Royal Pride</t>
  </si>
  <si>
    <t>Hinton fairground ROR</t>
  </si>
  <si>
    <t>Georgina Bateman</t>
  </si>
  <si>
    <t>Litle Leo</t>
  </si>
  <si>
    <t>Lauren Peeling</t>
  </si>
  <si>
    <t>Teagle Patrick the Red</t>
  </si>
  <si>
    <t>Bewdley</t>
  </si>
  <si>
    <t>Wye Valley</t>
  </si>
  <si>
    <t>Eloise Rowles</t>
  </si>
  <si>
    <t>Tyshon Jacob Ginger Flake</t>
  </si>
  <si>
    <t>Nariee Thomas</t>
  </si>
  <si>
    <t>Twinkle</t>
  </si>
  <si>
    <t>Marina Blackwood</t>
  </si>
  <si>
    <t>Starlight Milky Way</t>
  </si>
  <si>
    <t>Cery Davis</t>
  </si>
  <si>
    <t>Parklands Bobby</t>
  </si>
  <si>
    <t>High Flyer</t>
  </si>
  <si>
    <t>Sophie Tranter</t>
  </si>
  <si>
    <t>Meelick Island Winning Way</t>
  </si>
  <si>
    <t>Rachel Rodden</t>
  </si>
  <si>
    <t>Laura Watts</t>
  </si>
  <si>
    <t>Chapalowe Be a Star</t>
  </si>
  <si>
    <t>Abbie Robins</t>
  </si>
  <si>
    <t>Adrian the 2nd</t>
  </si>
  <si>
    <t>Clancy's Boy</t>
  </si>
  <si>
    <t>Morgan Kent</t>
  </si>
  <si>
    <t>Nicola Allen</t>
  </si>
  <si>
    <t>Skehard Grey</t>
  </si>
  <si>
    <t>Annita Engel</t>
  </si>
  <si>
    <t>Curragharvana</t>
  </si>
  <si>
    <t>Penny Hall</t>
  </si>
  <si>
    <t>The Marshmallow</t>
  </si>
  <si>
    <t>Fiona Russell Brown</t>
  </si>
  <si>
    <t>Roxy</t>
  </si>
  <si>
    <t>Sarah Maddern</t>
  </si>
  <si>
    <t>Stormhill Michael</t>
  </si>
  <si>
    <t>Joanna Alderton</t>
  </si>
  <si>
    <t>Fiona Garfield</t>
  </si>
  <si>
    <t>Codi</t>
  </si>
  <si>
    <t>Jane Fowler</t>
  </si>
  <si>
    <t>Golden King</t>
  </si>
  <si>
    <t>Cally Webster</t>
  </si>
  <si>
    <t>Amelia French</t>
  </si>
  <si>
    <t>Brianna Firefly</t>
  </si>
  <si>
    <t>Teresa Green</t>
  </si>
  <si>
    <t>Cheeky</t>
  </si>
  <si>
    <t>Kathleen Griffiths</t>
  </si>
  <si>
    <t>Kiara</t>
  </si>
  <si>
    <t>Summer Garret</t>
  </si>
  <si>
    <t>Whibrh</t>
  </si>
  <si>
    <t>Kristy Davis</t>
  </si>
  <si>
    <t>Blaencanaid Larry Potter</t>
  </si>
  <si>
    <t>Tania Matthews</t>
  </si>
  <si>
    <t>Parc Ffynnon Mr Steelman</t>
  </si>
  <si>
    <t>Elizabeth Morgan</t>
  </si>
  <si>
    <t>Little Daisy</t>
  </si>
  <si>
    <t>Bailey's Luck</t>
  </si>
  <si>
    <t>Jodie Ashton</t>
  </si>
  <si>
    <t>Milli</t>
  </si>
  <si>
    <t>Shirley Boraston</t>
  </si>
  <si>
    <t>Chardonnay Wine</t>
  </si>
  <si>
    <t>Lauren Painter</t>
  </si>
  <si>
    <t>Barrister II</t>
  </si>
  <si>
    <t>Brent Knoll</t>
  </si>
  <si>
    <t>Exeter</t>
  </si>
  <si>
    <t>Juniors</t>
  </si>
  <si>
    <t>Joy Pither</t>
  </si>
  <si>
    <t>Amborix B</t>
  </si>
  <si>
    <t>Jessica Kingston Schleider</t>
  </si>
  <si>
    <t>Waumdafydd Bucks Fizz</t>
  </si>
  <si>
    <t>Lyn Williams</t>
  </si>
  <si>
    <t>Merioneth Rusleem Fly</t>
  </si>
  <si>
    <t>Cathie Jenkinson Sl</t>
  </si>
  <si>
    <t>Polish carnival ROR</t>
  </si>
  <si>
    <t>Janet Harrison</t>
  </si>
  <si>
    <t>R Boycie</t>
  </si>
  <si>
    <t>Adrian Palmer</t>
  </si>
  <si>
    <t>Chilli Pepper II</t>
  </si>
  <si>
    <t>Sarah palmer</t>
  </si>
  <si>
    <t>Whitehawk Drifter</t>
  </si>
  <si>
    <t>Lisa farrell</t>
  </si>
  <si>
    <t>Aragelen Louis Quatorze</t>
  </si>
  <si>
    <t>Elizabeth webster</t>
  </si>
  <si>
    <t>Matthew Buckland</t>
  </si>
  <si>
    <t>Don Orchards Pride</t>
  </si>
  <si>
    <t>hannah Stanley</t>
  </si>
  <si>
    <t>Here Comes Trouble</t>
  </si>
  <si>
    <t>Lindsay Cook</t>
  </si>
  <si>
    <t>Laurozel Lucky Moonmist</t>
  </si>
  <si>
    <t>Helen Vitale</t>
  </si>
  <si>
    <t>Harnells Erasmus</t>
  </si>
  <si>
    <t>Karen Withers</t>
  </si>
  <si>
    <t>The Kings Archer</t>
  </si>
  <si>
    <t>Sarah Bowness</t>
  </si>
  <si>
    <t>Toby</t>
  </si>
  <si>
    <t>Steph Woolley</t>
  </si>
  <si>
    <t>Freckleton Matador</t>
  </si>
  <si>
    <t>Buzz-B</t>
  </si>
  <si>
    <t>Sophie Hooper</t>
  </si>
  <si>
    <t>Wendy Robinson</t>
  </si>
  <si>
    <t>Jodie Powell</t>
  </si>
  <si>
    <t>Blaenagloos Black Diamond</t>
  </si>
  <si>
    <t>Caroline Bates</t>
  </si>
  <si>
    <t>Smokey Joe</t>
  </si>
  <si>
    <t>Liz Whitehead</t>
  </si>
  <si>
    <t>Raven Royale</t>
  </si>
  <si>
    <t>Steph Bennett</t>
  </si>
  <si>
    <t>Mr Buster</t>
  </si>
  <si>
    <t>Bedazzled III</t>
  </si>
  <si>
    <t>Pam Render</t>
  </si>
  <si>
    <t>Zena</t>
  </si>
  <si>
    <t>Camilla Esling</t>
  </si>
  <si>
    <t>Teds Rainbow</t>
  </si>
  <si>
    <t>Gina Halford</t>
  </si>
  <si>
    <t>Trefeinon Six</t>
  </si>
  <si>
    <t>Veronica Berisford</t>
  </si>
  <si>
    <t>Jangie (Cookie Monster)</t>
  </si>
  <si>
    <t>Sarah Shere</t>
  </si>
  <si>
    <t>Saigheada Beaga ROR</t>
  </si>
  <si>
    <t>Jenny Plastow</t>
  </si>
  <si>
    <t>Trinity Hill</t>
  </si>
  <si>
    <t>Heather Williams</t>
  </si>
  <si>
    <t>Plume Top Malika</t>
  </si>
  <si>
    <t>Kimberley Payne</t>
  </si>
  <si>
    <t>Anthony</t>
  </si>
  <si>
    <t>Helen Waycott</t>
  </si>
  <si>
    <t>Marya V/D Broeklanden</t>
  </si>
  <si>
    <t>Tara Bennett</t>
  </si>
  <si>
    <t>Mendip Manor ROR</t>
  </si>
  <si>
    <t>Sarah Lillian Keepin</t>
  </si>
  <si>
    <t>Brittleford Apache</t>
  </si>
  <si>
    <t>Georgina Coole</t>
  </si>
  <si>
    <t>Monty</t>
  </si>
  <si>
    <t>Hannah Dangerfield</t>
  </si>
  <si>
    <t>Don't tell Da</t>
  </si>
  <si>
    <t>Amy Johnson</t>
  </si>
  <si>
    <t>Brooklyn</t>
  </si>
  <si>
    <t>Casey Sharpe</t>
  </si>
  <si>
    <t>Eglwysfach Rodger</t>
  </si>
  <si>
    <t>Elena Marquez Espada</t>
  </si>
  <si>
    <t>Diamond</t>
  </si>
  <si>
    <t>Harriet Edwards</t>
  </si>
  <si>
    <t>Stoke Johnathon</t>
  </si>
  <si>
    <t>George Edgell</t>
  </si>
  <si>
    <t>Polly</t>
  </si>
  <si>
    <t>Eva Bolton Lake</t>
  </si>
  <si>
    <t>Geoffrey</t>
  </si>
  <si>
    <t>Poppy Hart</t>
  </si>
  <si>
    <t>Nantymynydd Prydferth (Priddy)</t>
  </si>
  <si>
    <t>Molly James</t>
  </si>
  <si>
    <t>Gracia Cavalli</t>
  </si>
  <si>
    <t>Isabel Glazebrook</t>
  </si>
  <si>
    <t>Bronheulog Sun Shimmer</t>
  </si>
  <si>
    <t>Tabitha Bluck</t>
  </si>
  <si>
    <t>After the Rain</t>
  </si>
  <si>
    <t xml:space="preserve">Molly Frampton </t>
  </si>
  <si>
    <t>The Mask</t>
  </si>
  <si>
    <t>Count on Bally</t>
  </si>
  <si>
    <t>Charlie Usher</t>
  </si>
  <si>
    <t>Ali Lewis</t>
  </si>
  <si>
    <t>Piper Jackson</t>
  </si>
  <si>
    <t>Zara</t>
  </si>
  <si>
    <t>Eilean Appleton</t>
  </si>
  <si>
    <t>Rosie</t>
  </si>
  <si>
    <t>Heidi Rose</t>
  </si>
  <si>
    <t>Pixie Dust</t>
  </si>
  <si>
    <t>Nicola Morrison</t>
  </si>
  <si>
    <t>Homebrew</t>
  </si>
  <si>
    <t>Joanna Lee</t>
  </si>
  <si>
    <t>Il Marinaio</t>
  </si>
  <si>
    <t>Sarah Cort</t>
  </si>
  <si>
    <t>Dromore Dream Lad</t>
  </si>
  <si>
    <t>Katie House</t>
  </si>
  <si>
    <t>Shutterduck</t>
  </si>
  <si>
    <t>Becky Pugh</t>
  </si>
  <si>
    <t>Nolton Monaco</t>
  </si>
  <si>
    <t>Jane Meredith</t>
  </si>
  <si>
    <t>Duke IV</t>
  </si>
  <si>
    <t>Sarah Connop</t>
  </si>
  <si>
    <t>Westmeath Girl</t>
  </si>
  <si>
    <t>Izzy Hill</t>
  </si>
  <si>
    <t>Curra Mary Beag</t>
  </si>
  <si>
    <t>Nickatie Dimarco</t>
  </si>
  <si>
    <t>Cherry Delight</t>
  </si>
  <si>
    <t>Kirsty Andrews</t>
  </si>
  <si>
    <t>Ardlea Fairy Lady</t>
  </si>
  <si>
    <t>Deb Probert</t>
  </si>
  <si>
    <t>Brynclettwyr Silver Hornbeam</t>
  </si>
  <si>
    <t>Rosie Pothecary</t>
  </si>
  <si>
    <t>Ventry Dun</t>
  </si>
  <si>
    <t>Lisa Bell</t>
  </si>
  <si>
    <t>Domino</t>
  </si>
  <si>
    <t>Julia Parker</t>
  </si>
  <si>
    <t>Piper III</t>
  </si>
  <si>
    <t>Jessica Powell</t>
  </si>
  <si>
    <t>Joe Rua ROR</t>
  </si>
  <si>
    <t>Rowena Craig Aliani</t>
  </si>
  <si>
    <t>Lord Sallyfield</t>
  </si>
  <si>
    <t>Larton Cherry</t>
  </si>
  <si>
    <t>Ardlea master Eco Boy</t>
  </si>
  <si>
    <t>Kelly Baber</t>
  </si>
  <si>
    <t>Elton ROR</t>
  </si>
  <si>
    <t>Rachel Sadler</t>
  </si>
  <si>
    <t>Howen Stu</t>
  </si>
  <si>
    <t>Julian Holmes</t>
  </si>
  <si>
    <t>Tewdric</t>
  </si>
  <si>
    <t>Debbie Watson</t>
  </si>
  <si>
    <t>Ballymalis Mist</t>
  </si>
  <si>
    <t>Claire Corney</t>
  </si>
  <si>
    <t>Dunmore Dan</t>
  </si>
  <si>
    <t>Tim Peters</t>
  </si>
  <si>
    <t>Allanagh Sea Sprite</t>
  </si>
  <si>
    <t>Diane Tarrant</t>
  </si>
  <si>
    <t>Arturo's Fun</t>
  </si>
  <si>
    <t>Victoria Briggs</t>
  </si>
  <si>
    <t>Devon Maid</t>
  </si>
  <si>
    <t>Heidi Jarvis</t>
  </si>
  <si>
    <t>Penny</t>
  </si>
  <si>
    <t>Heidi Bradshaw</t>
  </si>
  <si>
    <t>Laura Pitt</t>
  </si>
  <si>
    <t>Ken</t>
  </si>
  <si>
    <t>Meg Barstow</t>
  </si>
  <si>
    <t>Ruby</t>
  </si>
  <si>
    <t>Marty Halford</t>
  </si>
  <si>
    <t>Eric</t>
  </si>
  <si>
    <t>Rebecca Perdell</t>
  </si>
  <si>
    <t>Loxleys Last Stand</t>
  </si>
  <si>
    <t>Sue Mason</t>
  </si>
  <si>
    <t>Newhunt Dream Truffle</t>
  </si>
  <si>
    <t>Kiera Howells</t>
  </si>
  <si>
    <t>Freestyle V</t>
  </si>
  <si>
    <t>Sally Morton</t>
  </si>
  <si>
    <t>Jesatran Firecracker</t>
  </si>
  <si>
    <t>Lauren Keen</t>
  </si>
  <si>
    <t>Caplor Hill Billy</t>
  </si>
  <si>
    <t>Rachel Caswell</t>
  </si>
  <si>
    <t>Caplor Hill Hector</t>
  </si>
  <si>
    <t>Gemma Webster</t>
  </si>
  <si>
    <t>Tullibards Benny's Delight</t>
  </si>
  <si>
    <t>Camel Valley</t>
  </si>
  <si>
    <t>Janet Elston</t>
  </si>
  <si>
    <t>My Cornish Princess</t>
  </si>
  <si>
    <t>Carina Kane</t>
  </si>
  <si>
    <t>Heath</t>
  </si>
  <si>
    <t>Sally Rowe</t>
  </si>
  <si>
    <t>Alfred the Great</t>
  </si>
  <si>
    <t>Helen McMillan</t>
  </si>
  <si>
    <t>Ocean</t>
  </si>
  <si>
    <t>Sharon Robbins</t>
  </si>
  <si>
    <t>The Dexters Jig</t>
  </si>
  <si>
    <t>Roi Sanchez</t>
  </si>
  <si>
    <t>Megan Goff</t>
  </si>
  <si>
    <t>Cheeko V</t>
  </si>
  <si>
    <t>Jo Dillon</t>
  </si>
  <si>
    <t>Organised Rebel</t>
  </si>
  <si>
    <t>Davina Hardiman</t>
  </si>
  <si>
    <t>Daisy</t>
  </si>
  <si>
    <t>Charlotte Marshall</t>
  </si>
  <si>
    <t>Ebony Mist</t>
  </si>
  <si>
    <t>Fran Summers</t>
  </si>
  <si>
    <t>Baaderboy W</t>
  </si>
  <si>
    <t>Jackie Dyer</t>
  </si>
  <si>
    <t>Ava Luna</t>
  </si>
  <si>
    <t>Carolyn Edwards</t>
  </si>
  <si>
    <t>Potters Pride</t>
  </si>
  <si>
    <t>Nic Norman</t>
  </si>
  <si>
    <t>Derrada Larry</t>
  </si>
  <si>
    <t>Grace Martinez</t>
  </si>
  <si>
    <t>Calypso Valentine</t>
  </si>
  <si>
    <t>Lily Beth Collins</t>
  </si>
  <si>
    <t>Corbally Bobby</t>
  </si>
  <si>
    <t>Sophie Hodgson</t>
  </si>
  <si>
    <t>Strictly for Fun</t>
  </si>
  <si>
    <t>Sassys Boy</t>
  </si>
  <si>
    <t>Jamie Lee Ball</t>
  </si>
  <si>
    <t>Mike Old</t>
  </si>
  <si>
    <t>Sirocco Boy</t>
  </si>
  <si>
    <t>Lisa Batty</t>
  </si>
  <si>
    <t>Northern Spirit</t>
  </si>
  <si>
    <t>Shannagh Clements</t>
  </si>
  <si>
    <t>Rowena Mottershead</t>
  </si>
  <si>
    <t>Spirit</t>
  </si>
  <si>
    <t>Lois Unit</t>
  </si>
  <si>
    <t>Bean into Mischief</t>
  </si>
  <si>
    <t>Jo Hunter</t>
  </si>
  <si>
    <t>Flight of Fancy</t>
  </si>
  <si>
    <t>Vicky Franklin</t>
  </si>
  <si>
    <t>Archfield Commando</t>
  </si>
  <si>
    <t>Ceri Evans</t>
  </si>
  <si>
    <t>Catyl Giselle</t>
  </si>
  <si>
    <t>Carolyn Keeling</t>
  </si>
  <si>
    <t>Ceilog Mehefin</t>
  </si>
  <si>
    <t>Tanya Phillips</t>
  </si>
  <si>
    <t>Jordan Heard</t>
  </si>
  <si>
    <t>Black Woodland Jasper</t>
  </si>
  <si>
    <t>Verity Roberts</t>
  </si>
  <si>
    <t>Diamond Count</t>
  </si>
  <si>
    <t>Georgie Roberts</t>
  </si>
  <si>
    <t>Peter Pan</t>
  </si>
  <si>
    <t>Lissi Roberts</t>
  </si>
  <si>
    <t>Just Jess</t>
  </si>
  <si>
    <t>Sonas Oliver</t>
  </si>
  <si>
    <t>Ros Smith</t>
  </si>
  <si>
    <t>Spirit Sun</t>
  </si>
  <si>
    <t>Kim Rawlings</t>
  </si>
  <si>
    <t>White Sun</t>
  </si>
  <si>
    <t>Hobcraft Silver Birch</t>
  </si>
  <si>
    <t>Stanley Grange Masterpiece</t>
  </si>
  <si>
    <t>Julie Cork</t>
  </si>
  <si>
    <t>Anna Tucker</t>
  </si>
  <si>
    <t>Donna Harris</t>
  </si>
  <si>
    <t>Katy Williams</t>
  </si>
  <si>
    <t>Julia Light</t>
  </si>
  <si>
    <t>Celtic Song</t>
  </si>
  <si>
    <t>Dan y Deri Star Appeal</t>
  </si>
  <si>
    <t>Tozer</t>
  </si>
  <si>
    <t>SAS Capichino</t>
  </si>
  <si>
    <t>Lamberts</t>
  </si>
  <si>
    <t>Malvern</t>
  </si>
  <si>
    <t>Trec Black</t>
  </si>
  <si>
    <t>Trec White</t>
  </si>
  <si>
    <t xml:space="preserve">Bottoms Up </t>
  </si>
  <si>
    <t>Oakdale lean machine</t>
  </si>
  <si>
    <t>Brendon Hill Query</t>
  </si>
  <si>
    <t>Frampton Jun</t>
  </si>
  <si>
    <t>VHPRC</t>
  </si>
  <si>
    <t>Black</t>
  </si>
  <si>
    <t>White</t>
  </si>
  <si>
    <t>WD</t>
  </si>
  <si>
    <t>Louise Killey</t>
  </si>
  <si>
    <t>Gwibedog Jack</t>
  </si>
  <si>
    <t>Mr Scout</t>
  </si>
  <si>
    <t>Quickbeam</t>
  </si>
  <si>
    <t>Sustainability ROR</t>
  </si>
  <si>
    <t>Hereford Beans</t>
  </si>
  <si>
    <t>Hereford Carrots</t>
  </si>
  <si>
    <t>Malvern Daisies</t>
  </si>
  <si>
    <t>Malvern Roses</t>
  </si>
  <si>
    <t>Shrophire South</t>
  </si>
  <si>
    <t>Abbey read</t>
  </si>
  <si>
    <t>Billy Mcilroy</t>
  </si>
  <si>
    <t>Blackmoor Clover</t>
  </si>
  <si>
    <t>Miss McVitie</t>
  </si>
  <si>
    <t xml:space="preserve">Abbey Read </t>
  </si>
  <si>
    <t>Prelim Riding Test</t>
  </si>
  <si>
    <t>Prelim 2 Dressage</t>
  </si>
  <si>
    <t>Beth Evans</t>
  </si>
  <si>
    <t>Bawnslieve Boy</t>
  </si>
  <si>
    <t>Ruby (not same)</t>
  </si>
  <si>
    <t>swdg</t>
  </si>
  <si>
    <t>trec</t>
  </si>
  <si>
    <t>cots edge</t>
  </si>
  <si>
    <t>lamberts</t>
  </si>
  <si>
    <t>exeter</t>
  </si>
  <si>
    <t>vwh</t>
  </si>
  <si>
    <t>swdg jun</t>
  </si>
  <si>
    <t>kl hin</t>
  </si>
  <si>
    <t>kl slaits</t>
  </si>
  <si>
    <t>hereford</t>
  </si>
  <si>
    <t>malvern</t>
  </si>
  <si>
    <t>sid &amp; otter</t>
  </si>
  <si>
    <t>southerndown</t>
  </si>
  <si>
    <t>brent knoll</t>
  </si>
  <si>
    <t>camel valley</t>
  </si>
  <si>
    <t>bewdley</t>
  </si>
  <si>
    <t>cheltenham</t>
  </si>
  <si>
    <t>arrow divas</t>
  </si>
  <si>
    <t>wessex</t>
  </si>
  <si>
    <t>arrow vixens</t>
  </si>
  <si>
    <t>arrow belles</t>
  </si>
  <si>
    <t>wyvern</t>
  </si>
  <si>
    <t>y fenni</t>
  </si>
  <si>
    <t>worcester</t>
  </si>
  <si>
    <t>sw dg jun</t>
  </si>
  <si>
    <t xml:space="preserve">Cotswold </t>
  </si>
  <si>
    <t>Edge</t>
  </si>
  <si>
    <t xml:space="preserve">Kings Leaze </t>
  </si>
  <si>
    <t>Slaits</t>
  </si>
  <si>
    <t>KingsLeaze</t>
  </si>
  <si>
    <t>Hinnegar</t>
  </si>
  <si>
    <t>Vale of the white</t>
  </si>
  <si>
    <t>Valley</t>
  </si>
  <si>
    <t>Hereford &amp; Dist</t>
  </si>
  <si>
    <t>Divas</t>
  </si>
  <si>
    <t xml:space="preserve">Vale of Arrow </t>
  </si>
  <si>
    <t>Vixens</t>
  </si>
  <si>
    <t>Belles</t>
  </si>
  <si>
    <t>Saddle Club</t>
  </si>
  <si>
    <t>Mid som</t>
  </si>
  <si>
    <t>sid&amp; otter</t>
  </si>
  <si>
    <t>malvern roses</t>
  </si>
  <si>
    <t>Shropshire</t>
  </si>
  <si>
    <t>swindon</t>
  </si>
  <si>
    <t>hereford beans</t>
  </si>
  <si>
    <t>hereford carrots</t>
  </si>
  <si>
    <t>mid som</t>
  </si>
  <si>
    <t>malvern daisies</t>
  </si>
  <si>
    <t>shropshire</t>
  </si>
  <si>
    <t>cropthorne</t>
  </si>
  <si>
    <t>torfaen</t>
  </si>
  <si>
    <t>riders</t>
  </si>
  <si>
    <t>weymouth</t>
  </si>
  <si>
    <t>kingsleaze</t>
  </si>
  <si>
    <t>frampton lions</t>
  </si>
  <si>
    <t>frampton tigers</t>
  </si>
  <si>
    <t>wye valley</t>
  </si>
  <si>
    <t>Harvey Bury</t>
  </si>
  <si>
    <t>South west</t>
  </si>
  <si>
    <t>Dressage Group</t>
  </si>
  <si>
    <t>area</t>
  </si>
  <si>
    <t>Sid &amp; otter</t>
  </si>
  <si>
    <t>Group</t>
  </si>
  <si>
    <t>Vale of the White</t>
  </si>
  <si>
    <t>District</t>
  </si>
  <si>
    <t>Hereford &amp;</t>
  </si>
  <si>
    <t>Lions</t>
  </si>
  <si>
    <t>Frampton Tigers</t>
  </si>
  <si>
    <t>JO</t>
  </si>
  <si>
    <t>Ind pos</t>
  </si>
  <si>
    <t>(by Area and Club)</t>
  </si>
  <si>
    <t>Times 19th August</t>
  </si>
  <si>
    <t>Style Jumping</t>
  </si>
  <si>
    <t>Show Jumping</t>
  </si>
  <si>
    <t>R1</t>
  </si>
  <si>
    <t>JO time</t>
  </si>
  <si>
    <t>Jenny Frampton</t>
  </si>
  <si>
    <t>Killasins Hero</t>
  </si>
  <si>
    <t>Phoebe Hudd</t>
  </si>
  <si>
    <t>Excusie</t>
  </si>
  <si>
    <t>Blaencrymlyn Rhidian</t>
  </si>
  <si>
    <t>Charlotte James</t>
  </si>
  <si>
    <t>Abbeydale Roller</t>
  </si>
  <si>
    <t xml:space="preserve"> WD</t>
  </si>
  <si>
    <t>Cropthorne &amp; Evesham</t>
  </si>
  <si>
    <t>Dressage scores</t>
  </si>
  <si>
    <t>Rider number</t>
  </si>
  <si>
    <t>Test score</t>
  </si>
  <si>
    <t>Collectives</t>
  </si>
  <si>
    <t xml:space="preserve"> </t>
  </si>
  <si>
    <t>Style jumping scores</t>
  </si>
  <si>
    <t>Penalties</t>
  </si>
  <si>
    <t>PRELIM DRESSAGE</t>
  </si>
  <si>
    <t>STYLE JUMPING - TEAM</t>
  </si>
  <si>
    <t>RIDING TEST TEAM</t>
  </si>
  <si>
    <t>team score</t>
  </si>
  <si>
    <t xml:space="preserve">RIDING TEST </t>
  </si>
  <si>
    <t>Riding test data entry</t>
  </si>
  <si>
    <t>BD POINTS</t>
  </si>
  <si>
    <t>Final percentage</t>
  </si>
  <si>
    <t>RIDING TEST - stewards list</t>
  </si>
  <si>
    <t>SHOW JUMPING TEAM</t>
  </si>
  <si>
    <t>STYLE JUMPING - STEWARD LIST</t>
  </si>
  <si>
    <t>Cheryl II</t>
  </si>
  <si>
    <t>Katherine Worrall</t>
  </si>
  <si>
    <t>Pencader Silver Lady</t>
  </si>
  <si>
    <t>Guardian Deal</t>
  </si>
  <si>
    <t>E</t>
  </si>
  <si>
    <t>score does not count</t>
  </si>
  <si>
    <t>Tom Thumb</t>
  </si>
  <si>
    <t>Lumiere</t>
  </si>
  <si>
    <t>Score does not count</t>
  </si>
  <si>
    <t>Marja V/D Broeklanden</t>
  </si>
  <si>
    <t>Newtown Prince</t>
  </si>
  <si>
    <t>Lauren Pardoe</t>
  </si>
  <si>
    <t>4 TO COUNT = 14</t>
  </si>
  <si>
    <t>4 TO COUNT = 16</t>
  </si>
  <si>
    <t>STYLE INDIVIDUAL</t>
  </si>
  <si>
    <t>ROR</t>
  </si>
  <si>
    <t>Rambo Boy</t>
  </si>
  <si>
    <t>Gemma Trew</t>
  </si>
  <si>
    <t>Westfield lad</t>
  </si>
  <si>
    <t>e</t>
  </si>
  <si>
    <t>4 to count - 43</t>
  </si>
  <si>
    <t>4 to count - 45</t>
  </si>
  <si>
    <t>4 to count = 47</t>
  </si>
  <si>
    <t>4 to count = n48</t>
  </si>
  <si>
    <t>4 to count = 51</t>
  </si>
  <si>
    <t>4 to count = 37</t>
  </si>
  <si>
    <t>R</t>
  </si>
  <si>
    <t>tabitha Bluck</t>
  </si>
  <si>
    <t>4TH</t>
  </si>
  <si>
    <t>Il Marinaio ROR</t>
  </si>
  <si>
    <t>6TH</t>
  </si>
  <si>
    <t>1ST</t>
  </si>
  <si>
    <t>DNS</t>
  </si>
  <si>
    <t>10TH</t>
  </si>
  <si>
    <t>9TH</t>
  </si>
  <si>
    <t>Mini</t>
  </si>
  <si>
    <t>Louisa Woodhouse</t>
  </si>
  <si>
    <t>Lucky Little Minx</t>
  </si>
  <si>
    <t>Megan Tarney</t>
  </si>
  <si>
    <t>Tynycae Tess</t>
  </si>
  <si>
    <t>4+3</t>
  </si>
  <si>
    <t>12+2</t>
  </si>
  <si>
    <t>Edwin</t>
  </si>
  <si>
    <t>2ND</t>
  </si>
  <si>
    <t>8TH</t>
  </si>
  <si>
    <t>16+15</t>
  </si>
  <si>
    <t>0+1</t>
  </si>
  <si>
    <t>5TH</t>
  </si>
  <si>
    <t>7TH</t>
  </si>
  <si>
    <t>Sian Evans</t>
  </si>
  <si>
    <t>Kiltail Alan</t>
  </si>
  <si>
    <t>3RD</t>
  </si>
  <si>
    <t>SHOW JUMPING RESULTS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</si>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</sst>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 style="double">
        <color rgb="FFFF0000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double">
        <color rgb="FFFF0000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rgb="FFFF0000"/>
      </bottom>
      <diagonal/>
    </border>
    <border>
      <left style="thin">
        <color auto="1"/>
      </left>
      <right style="medium">
        <color auto="1"/>
      </right>
      <top/>
      <bottom style="double">
        <color rgb="FFFF0000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4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269">
    <xf numFmtId="0" fontId="0" fillId="0" borderId="0" xfId="0"/>
    <xf numFmtId="2" fontId="0" fillId="0" borderId="0" xfId="0" applyNumberFormat="1"/>
    <xf numFmtId="0" fontId="3" fillId="0" borderId="1" xfId="0" applyFont="1" applyBorder="1"/>
    <xf numFmtId="0" fontId="0" fillId="0" borderId="1" xfId="0" applyBorder="1"/>
    <xf numFmtId="49" fontId="2" fillId="0" borderId="1" xfId="1" applyNumberFormat="1" applyFont="1" applyFill="1" applyBorder="1" applyAlignment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3" fillId="0" borderId="1" xfId="0" applyFont="1" applyFill="1" applyBorder="1"/>
    <xf numFmtId="2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Protection="1">
      <protection locked="0"/>
    </xf>
    <xf numFmtId="0" fontId="0" fillId="0" borderId="10" xfId="0" applyBorder="1"/>
    <xf numFmtId="0" fontId="5" fillId="0" borderId="2" xfId="2" applyFont="1" applyBorder="1"/>
    <xf numFmtId="0" fontId="4" fillId="0" borderId="3" xfId="2" applyBorder="1"/>
    <xf numFmtId="49" fontId="0" fillId="0" borderId="3" xfId="0" applyNumberFormat="1" applyBorder="1"/>
    <xf numFmtId="0" fontId="4" fillId="0" borderId="2" xfId="2" applyBorder="1"/>
    <xf numFmtId="0" fontId="0" fillId="0" borderId="10" xfId="0" applyBorder="1" applyProtection="1">
      <protection locked="0"/>
    </xf>
    <xf numFmtId="0" fontId="0" fillId="0" borderId="2" xfId="0" quotePrefix="1" applyBorder="1"/>
    <xf numFmtId="0" fontId="0" fillId="0" borderId="3" xfId="0" quotePrefix="1" applyBorder="1"/>
    <xf numFmtId="0" fontId="4" fillId="0" borderId="3" xfId="2" quotePrefix="1" applyBorder="1"/>
    <xf numFmtId="0" fontId="0" fillId="0" borderId="0" xfId="0" applyBorder="1"/>
    <xf numFmtId="0" fontId="0" fillId="0" borderId="4" xfId="0" quotePrefix="1" applyBorder="1"/>
    <xf numFmtId="0" fontId="0" fillId="0" borderId="0" xfId="0" quotePrefix="1"/>
    <xf numFmtId="49" fontId="2" fillId="0" borderId="4" xfId="1" applyNumberFormat="1" applyFont="1" applyFill="1" applyBorder="1" applyAlignment="1"/>
    <xf numFmtId="49" fontId="2" fillId="0" borderId="7" xfId="1" applyNumberFormat="1" applyFont="1" applyFill="1" applyBorder="1" applyAlignment="1"/>
    <xf numFmtId="0" fontId="0" fillId="0" borderId="11" xfId="0" applyBorder="1"/>
    <xf numFmtId="0" fontId="3" fillId="0" borderId="4" xfId="0" applyFont="1" applyBorder="1"/>
    <xf numFmtId="0" fontId="3" fillId="0" borderId="7" xfId="0" applyFont="1" applyBorder="1"/>
    <xf numFmtId="0" fontId="0" fillId="0" borderId="12" xfId="0" applyBorder="1"/>
    <xf numFmtId="0" fontId="3" fillId="0" borderId="13" xfId="0" applyFont="1" applyBorder="1"/>
    <xf numFmtId="0" fontId="0" fillId="0" borderId="13" xfId="0" applyBorder="1"/>
    <xf numFmtId="0" fontId="6" fillId="0" borderId="2" xfId="0" applyFont="1" applyBorder="1"/>
    <xf numFmtId="0" fontId="6" fillId="0" borderId="2" xfId="0" applyFont="1" applyBorder="1" applyProtection="1">
      <protection locked="0"/>
    </xf>
    <xf numFmtId="0" fontId="3" fillId="0" borderId="4" xfId="0" applyFont="1" applyFill="1" applyBorder="1"/>
    <xf numFmtId="0" fontId="3" fillId="0" borderId="7" xfId="0" applyFont="1" applyFill="1" applyBorder="1"/>
    <xf numFmtId="49" fontId="2" fillId="0" borderId="2" xfId="1" applyNumberFormat="1" applyFont="1" applyFill="1" applyBorder="1" applyAlignment="1"/>
    <xf numFmtId="0" fontId="0" fillId="0" borderId="14" xfId="0" applyBorder="1"/>
    <xf numFmtId="0" fontId="0" fillId="0" borderId="15" xfId="0" applyBorder="1"/>
    <xf numFmtId="0" fontId="3" fillId="0" borderId="5" xfId="0" applyFont="1" applyFill="1" applyBorder="1"/>
    <xf numFmtId="0" fontId="6" fillId="0" borderId="4" xfId="0" applyFont="1" applyBorder="1"/>
    <xf numFmtId="0" fontId="6" fillId="0" borderId="3" xfId="0" applyFont="1" applyBorder="1"/>
    <xf numFmtId="0" fontId="6" fillId="0" borderId="0" xfId="0" applyFont="1" applyBorder="1"/>
    <xf numFmtId="0" fontId="4" fillId="0" borderId="4" xfId="2" applyBorder="1"/>
    <xf numFmtId="0" fontId="0" fillId="0" borderId="9" xfId="0" applyBorder="1"/>
    <xf numFmtId="0" fontId="0" fillId="0" borderId="0" xfId="0" applyFill="1" applyBorder="1"/>
    <xf numFmtId="0" fontId="3" fillId="0" borderId="2" xfId="0" applyFont="1" applyFill="1" applyBorder="1"/>
    <xf numFmtId="0" fontId="3" fillId="0" borderId="2" xfId="0" applyFont="1" applyBorder="1"/>
    <xf numFmtId="0" fontId="0" fillId="0" borderId="3" xfId="0" applyFill="1" applyBorder="1"/>
    <xf numFmtId="0" fontId="0" fillId="0" borderId="1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0" xfId="0" applyFill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2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8" fillId="0" borderId="1" xfId="0" applyFont="1" applyBorder="1"/>
    <xf numFmtId="0" fontId="8" fillId="0" borderId="0" xfId="0" applyFont="1"/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2" fontId="0" fillId="0" borderId="13" xfId="0" applyNumberFormat="1" applyBorder="1"/>
    <xf numFmtId="2" fontId="6" fillId="0" borderId="4" xfId="0" applyNumberFormat="1" applyFont="1" applyBorder="1"/>
    <xf numFmtId="2" fontId="0" fillId="0" borderId="15" xfId="0" applyNumberFormat="1" applyBorder="1"/>
    <xf numFmtId="2" fontId="0" fillId="0" borderId="5" xfId="0" applyNumberFormat="1" applyBorder="1"/>
    <xf numFmtId="0" fontId="0" fillId="0" borderId="0" xfId="0" applyFill="1"/>
    <xf numFmtId="0" fontId="8" fillId="0" borderId="1" xfId="0" applyFont="1" applyFill="1" applyBorder="1"/>
    <xf numFmtId="0" fontId="8" fillId="0" borderId="0" xfId="0" applyFont="1" applyFill="1"/>
    <xf numFmtId="2" fontId="0" fillId="0" borderId="21" xfId="0" applyNumberFormat="1" applyBorder="1"/>
    <xf numFmtId="0" fontId="0" fillId="0" borderId="42" xfId="0" applyFill="1" applyBorder="1"/>
    <xf numFmtId="2" fontId="0" fillId="0" borderId="22" xfId="0" applyNumberFormat="1" applyBorder="1"/>
    <xf numFmtId="2" fontId="0" fillId="0" borderId="3" xfId="0" applyNumberFormat="1" applyBorder="1"/>
    <xf numFmtId="0" fontId="0" fillId="0" borderId="21" xfId="0" applyFill="1" applyBorder="1"/>
    <xf numFmtId="0" fontId="8" fillId="0" borderId="25" xfId="0" applyFont="1" applyBorder="1"/>
    <xf numFmtId="0" fontId="8" fillId="0" borderId="27" xfId="0" applyFont="1" applyBorder="1"/>
    <xf numFmtId="0" fontId="8" fillId="0" borderId="27" xfId="0" applyFont="1" applyFill="1" applyBorder="1"/>
    <xf numFmtId="0" fontId="0" fillId="0" borderId="27" xfId="0" applyFill="1" applyBorder="1"/>
    <xf numFmtId="0" fontId="0" fillId="0" borderId="0" xfId="0" applyAlignment="1"/>
    <xf numFmtId="0" fontId="0" fillId="0" borderId="43" xfId="0" applyBorder="1"/>
    <xf numFmtId="0" fontId="3" fillId="0" borderId="21" xfId="0" applyFont="1" applyBorder="1"/>
    <xf numFmtId="49" fontId="2" fillId="0" borderId="3" xfId="1" applyNumberFormat="1" applyFont="1" applyFill="1" applyBorder="1" applyAlignment="1"/>
    <xf numFmtId="0" fontId="3" fillId="0" borderId="12" xfId="0" applyFont="1" applyBorder="1"/>
    <xf numFmtId="49" fontId="2" fillId="0" borderId="5" xfId="1" applyNumberFormat="1" applyFont="1" applyFill="1" applyBorder="1" applyAlignment="1"/>
    <xf numFmtId="49" fontId="2" fillId="0" borderId="21" xfId="1" applyNumberFormat="1" applyFont="1" applyFill="1" applyBorder="1" applyAlignment="1"/>
    <xf numFmtId="0" fontId="3" fillId="0" borderId="22" xfId="0" applyFont="1" applyFill="1" applyBorder="1"/>
    <xf numFmtId="49" fontId="2" fillId="0" borderId="22" xfId="1" applyNumberFormat="1" applyFont="1" applyFill="1" applyBorder="1" applyAlignment="1"/>
    <xf numFmtId="0" fontId="0" fillId="0" borderId="44" xfId="0" applyBorder="1"/>
    <xf numFmtId="2" fontId="0" fillId="0" borderId="1" xfId="0" applyNumberFormat="1" applyFill="1" applyBorder="1"/>
    <xf numFmtId="49" fontId="2" fillId="0" borderId="39" xfId="1" applyNumberFormat="1" applyFont="1" applyFill="1" applyBorder="1" applyAlignment="1"/>
    <xf numFmtId="49" fontId="2" fillId="0" borderId="38" xfId="1" applyNumberFormat="1" applyFont="1" applyFill="1" applyBorder="1" applyAlignment="1"/>
    <xf numFmtId="49" fontId="2" fillId="0" borderId="14" xfId="1" applyNumberFormat="1" applyFont="1" applyFill="1" applyBorder="1" applyAlignment="1"/>
    <xf numFmtId="0" fontId="3" fillId="0" borderId="39" xfId="0" applyFont="1" applyBorder="1"/>
    <xf numFmtId="0" fontId="3" fillId="0" borderId="38" xfId="0" applyFont="1" applyBorder="1"/>
    <xf numFmtId="0" fontId="3" fillId="0" borderId="38" xfId="0" applyFont="1" applyFill="1" applyBorder="1"/>
    <xf numFmtId="0" fontId="3" fillId="0" borderId="14" xfId="0" applyFont="1" applyBorder="1"/>
    <xf numFmtId="0" fontId="3" fillId="0" borderId="41" xfId="0" applyFont="1" applyBorder="1"/>
    <xf numFmtId="49" fontId="2" fillId="0" borderId="9" xfId="1" applyNumberFormat="1" applyFont="1" applyFill="1" applyBorder="1" applyAlignment="1"/>
    <xf numFmtId="0" fontId="3" fillId="0" borderId="40" xfId="0" applyFont="1" applyBorder="1"/>
    <xf numFmtId="0" fontId="3" fillId="0" borderId="9" xfId="0" applyFont="1" applyBorder="1"/>
    <xf numFmtId="0" fontId="3" fillId="0" borderId="45" xfId="0" applyFont="1" applyBorder="1"/>
    <xf numFmtId="49" fontId="2" fillId="0" borderId="46" xfId="1" applyNumberFormat="1" applyFont="1" applyFill="1" applyBorder="1" applyAlignment="1"/>
    <xf numFmtId="49" fontId="2" fillId="0" borderId="40" xfId="1" applyNumberFormat="1" applyFont="1" applyFill="1" applyBorder="1" applyAlignment="1"/>
    <xf numFmtId="49" fontId="2" fillId="0" borderId="41" xfId="1" applyNumberFormat="1" applyFont="1" applyFill="1" applyBorder="1" applyAlignment="1"/>
    <xf numFmtId="0" fontId="3" fillId="0" borderId="47" xfId="0" applyFont="1" applyBorder="1"/>
    <xf numFmtId="0" fontId="6" fillId="0" borderId="39" xfId="0" applyFont="1" applyBorder="1"/>
    <xf numFmtId="0" fontId="3" fillId="0" borderId="46" xfId="0" applyFont="1" applyBorder="1"/>
    <xf numFmtId="0" fontId="3" fillId="3" borderId="39" xfId="0" applyFont="1" applyFill="1" applyBorder="1"/>
    <xf numFmtId="0" fontId="3" fillId="3" borderId="38" xfId="0" applyFont="1" applyFill="1" applyBorder="1"/>
    <xf numFmtId="0" fontId="0" fillId="0" borderId="48" xfId="0" applyBorder="1"/>
    <xf numFmtId="0" fontId="0" fillId="0" borderId="49" xfId="0" applyBorder="1"/>
    <xf numFmtId="0" fontId="0" fillId="0" borderId="56" xfId="0" applyBorder="1"/>
    <xf numFmtId="0" fontId="6" fillId="0" borderId="50" xfId="0" applyFont="1" applyBorder="1"/>
    <xf numFmtId="0" fontId="0" fillId="0" borderId="58" xfId="0" applyBorder="1"/>
    <xf numFmtId="0" fontId="0" fillId="0" borderId="60" xfId="0" applyBorder="1"/>
    <xf numFmtId="0" fontId="0" fillId="0" borderId="62" xfId="0" applyBorder="1"/>
    <xf numFmtId="0" fontId="0" fillId="0" borderId="64" xfId="0" applyBorder="1"/>
    <xf numFmtId="0" fontId="0" fillId="0" borderId="42" xfId="0" applyBorder="1"/>
    <xf numFmtId="2" fontId="0" fillId="0" borderId="26" xfId="0" applyNumberFormat="1" applyBorder="1"/>
    <xf numFmtId="2" fontId="0" fillId="0" borderId="60" xfId="0" applyNumberFormat="1" applyBorder="1"/>
    <xf numFmtId="2" fontId="0" fillId="0" borderId="30" xfId="0" applyNumberFormat="1" applyBorder="1"/>
    <xf numFmtId="0" fontId="0" fillId="0" borderId="65" xfId="0" applyBorder="1"/>
    <xf numFmtId="0" fontId="0" fillId="0" borderId="66" xfId="0" applyBorder="1"/>
    <xf numFmtId="0" fontId="6" fillId="0" borderId="59" xfId="0" applyFont="1" applyBorder="1"/>
    <xf numFmtId="0" fontId="6" fillId="0" borderId="60" xfId="0" applyFont="1" applyBorder="1"/>
    <xf numFmtId="0" fontId="0" fillId="0" borderId="68" xfId="0" applyBorder="1"/>
    <xf numFmtId="2" fontId="0" fillId="0" borderId="60" xfId="0" applyNumberFormat="1" applyFont="1" applyBorder="1"/>
    <xf numFmtId="2" fontId="0" fillId="0" borderId="28" xfId="0" applyNumberFormat="1" applyBorder="1"/>
    <xf numFmtId="2" fontId="0" fillId="0" borderId="32" xfId="0" applyNumberFormat="1" applyBorder="1"/>
    <xf numFmtId="0" fontId="0" fillId="0" borderId="16" xfId="0" applyBorder="1" applyAlignment="1"/>
    <xf numFmtId="0" fontId="6" fillId="0" borderId="0" xfId="0" applyFont="1"/>
    <xf numFmtId="0" fontId="6" fillId="0" borderId="1" xfId="0" applyFont="1" applyBorder="1"/>
    <xf numFmtId="0" fontId="6" fillId="0" borderId="69" xfId="0" applyFont="1" applyBorder="1"/>
    <xf numFmtId="0" fontId="6" fillId="0" borderId="70" xfId="0" applyFont="1" applyBorder="1"/>
    <xf numFmtId="0" fontId="6" fillId="0" borderId="71" xfId="0" applyFont="1" applyBorder="1"/>
    <xf numFmtId="0" fontId="6" fillId="0" borderId="38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48" xfId="0" applyFont="1" applyBorder="1"/>
    <xf numFmtId="0" fontId="6" fillId="0" borderId="1" xfId="0" applyFont="1" applyFill="1" applyBorder="1"/>
    <xf numFmtId="0" fontId="0" fillId="0" borderId="47" xfId="0" applyBorder="1"/>
    <xf numFmtId="0" fontId="0" fillId="0" borderId="46" xfId="0" applyBorder="1"/>
    <xf numFmtId="0" fontId="0" fillId="0" borderId="14" xfId="0" applyFill="1" applyBorder="1"/>
    <xf numFmtId="0" fontId="6" fillId="0" borderId="57" xfId="0" applyFont="1" applyBorder="1"/>
    <xf numFmtId="0" fontId="6" fillId="0" borderId="29" xfId="0" applyFont="1" applyBorder="1"/>
    <xf numFmtId="0" fontId="6" fillId="0" borderId="31" xfId="0" applyFont="1" applyBorder="1"/>
    <xf numFmtId="0" fontId="6" fillId="0" borderId="25" xfId="0" applyFont="1" applyBorder="1"/>
    <xf numFmtId="0" fontId="6" fillId="0" borderId="61" xfId="0" applyFont="1" applyBorder="1"/>
    <xf numFmtId="0" fontId="6" fillId="0" borderId="63" xfId="0" applyFont="1" applyBorder="1"/>
    <xf numFmtId="0" fontId="6" fillId="0" borderId="42" xfId="0" applyFont="1" applyBorder="1"/>
    <xf numFmtId="0" fontId="6" fillId="0" borderId="65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49" xfId="0" applyFont="1" applyBorder="1"/>
    <xf numFmtId="0" fontId="6" fillId="0" borderId="48" xfId="0" applyFont="1" applyFill="1" applyBorder="1"/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54" xfId="0" applyFont="1" applyBorder="1"/>
    <xf numFmtId="0" fontId="6" fillId="0" borderId="55" xfId="0" applyFont="1" applyBorder="1"/>
    <xf numFmtId="0" fontId="6" fillId="0" borderId="16" xfId="0" applyFont="1" applyBorder="1"/>
    <xf numFmtId="0" fontId="6" fillId="0" borderId="56" xfId="0" applyFont="1" applyBorder="1"/>
    <xf numFmtId="2" fontId="6" fillId="0" borderId="13" xfId="0" applyNumberFormat="1" applyFont="1" applyBorder="1"/>
    <xf numFmtId="0" fontId="6" fillId="0" borderId="15" xfId="0" applyFont="1" applyBorder="1"/>
    <xf numFmtId="0" fontId="6" fillId="0" borderId="13" xfId="0" applyFont="1" applyBorder="1"/>
    <xf numFmtId="0" fontId="6" fillId="0" borderId="72" xfId="0" applyFont="1" applyBorder="1"/>
    <xf numFmtId="0" fontId="6" fillId="0" borderId="73" xfId="0" applyFont="1" applyBorder="1"/>
    <xf numFmtId="0" fontId="6" fillId="0" borderId="74" xfId="0" applyFont="1" applyBorder="1"/>
    <xf numFmtId="0" fontId="6" fillId="0" borderId="75" xfId="0" applyFont="1" applyBorder="1"/>
    <xf numFmtId="0" fontId="6" fillId="0" borderId="76" xfId="0" applyFont="1" applyBorder="1"/>
    <xf numFmtId="0" fontId="0" fillId="0" borderId="0" xfId="0" applyBorder="1" applyAlignment="1"/>
    <xf numFmtId="0" fontId="0" fillId="0" borderId="77" xfId="0" applyBorder="1"/>
    <xf numFmtId="0" fontId="0" fillId="0" borderId="78" xfId="0" applyBorder="1"/>
    <xf numFmtId="0" fontId="0" fillId="0" borderId="77" xfId="0" applyBorder="1" applyAlignment="1"/>
    <xf numFmtId="0" fontId="0" fillId="0" borderId="72" xfId="0" applyBorder="1"/>
    <xf numFmtId="0" fontId="6" fillId="4" borderId="59" xfId="0" applyFont="1" applyFill="1" applyBorder="1"/>
    <xf numFmtId="2" fontId="0" fillId="4" borderId="4" xfId="0" applyNumberFormat="1" applyFill="1" applyBorder="1"/>
    <xf numFmtId="49" fontId="2" fillId="4" borderId="4" xfId="1" applyNumberFormat="1" applyFont="1" applyFill="1" applyBorder="1" applyAlignment="1"/>
    <xf numFmtId="49" fontId="2" fillId="4" borderId="39" xfId="1" applyNumberFormat="1" applyFont="1" applyFill="1" applyBorder="1" applyAlignment="1"/>
    <xf numFmtId="0" fontId="6" fillId="4" borderId="50" xfId="0" applyFont="1" applyFill="1" applyBorder="1"/>
    <xf numFmtId="0" fontId="0" fillId="4" borderId="39" xfId="0" applyFill="1" applyBorder="1"/>
    <xf numFmtId="0" fontId="0" fillId="4" borderId="60" xfId="0" applyFill="1" applyBorder="1"/>
    <xf numFmtId="0" fontId="3" fillId="4" borderId="1" xfId="0" applyFont="1" applyFill="1" applyBorder="1"/>
    <xf numFmtId="0" fontId="3" fillId="4" borderId="38" xfId="0" applyFont="1" applyFill="1" applyBorder="1"/>
    <xf numFmtId="0" fontId="3" fillId="4" borderId="2" xfId="0" applyFont="1" applyFill="1" applyBorder="1"/>
    <xf numFmtId="0" fontId="6" fillId="0" borderId="0" xfId="0" applyFont="1" applyFill="1" applyBorder="1"/>
    <xf numFmtId="2" fontId="0" fillId="0" borderId="0" xfId="0" applyNumberFormat="1" applyFill="1" applyBorder="1"/>
    <xf numFmtId="0" fontId="0" fillId="2" borderId="27" xfId="0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3" xfId="0" applyFill="1" applyBorder="1"/>
    <xf numFmtId="0" fontId="0" fillId="0" borderId="79" xfId="0" applyBorder="1"/>
    <xf numFmtId="0" fontId="0" fillId="0" borderId="80" xfId="0" applyBorder="1"/>
    <xf numFmtId="0" fontId="0" fillId="6" borderId="0" xfId="0" applyFill="1"/>
    <xf numFmtId="0" fontId="0" fillId="6" borderId="0" xfId="0" applyFill="1" applyAlignment="1">
      <alignment horizontal="right"/>
    </xf>
    <xf numFmtId="10" fontId="0" fillId="0" borderId="0" xfId="3" applyNumberFormat="1" applyFont="1"/>
    <xf numFmtId="10" fontId="0" fillId="0" borderId="1" xfId="3" applyNumberFormat="1" applyFont="1" applyBorder="1"/>
    <xf numFmtId="10" fontId="0" fillId="2" borderId="1" xfId="3" applyNumberFormat="1" applyFont="1" applyFill="1" applyBorder="1"/>
    <xf numFmtId="10" fontId="0" fillId="0" borderId="1" xfId="3" applyNumberFormat="1" applyFont="1" applyFill="1" applyBorder="1"/>
    <xf numFmtId="0" fontId="10" fillId="0" borderId="0" xfId="0" applyFont="1"/>
    <xf numFmtId="0" fontId="11" fillId="0" borderId="0" xfId="0" applyFont="1"/>
    <xf numFmtId="0" fontId="0" fillId="0" borderId="81" xfId="0" applyBorder="1"/>
    <xf numFmtId="0" fontId="0" fillId="0" borderId="82" xfId="0" applyBorder="1"/>
    <xf numFmtId="0" fontId="0" fillId="5" borderId="0" xfId="0" applyFill="1"/>
    <xf numFmtId="0" fontId="0" fillId="5" borderId="16" xfId="0" applyFill="1" applyBorder="1"/>
    <xf numFmtId="0" fontId="0" fillId="5" borderId="0" xfId="0" applyFill="1" applyBorder="1"/>
    <xf numFmtId="0" fontId="7" fillId="5" borderId="0" xfId="0" applyFont="1" applyFill="1" applyBorder="1"/>
    <xf numFmtId="0" fontId="6" fillId="5" borderId="0" xfId="0" applyFont="1" applyFill="1" applyBorder="1"/>
    <xf numFmtId="10" fontId="0" fillId="0" borderId="0" xfId="3" applyNumberFormat="1" applyFont="1" applyAlignment="1"/>
    <xf numFmtId="2" fontId="0" fillId="0" borderId="0" xfId="0" applyNumberFormat="1" applyBorder="1"/>
    <xf numFmtId="0" fontId="6" fillId="4" borderId="0" xfId="0" applyFont="1" applyFill="1" applyBorder="1"/>
    <xf numFmtId="2" fontId="0" fillId="4" borderId="0" xfId="0" applyNumberFormat="1" applyFill="1" applyBorder="1"/>
    <xf numFmtId="9" fontId="0" fillId="0" borderId="0" xfId="3" applyFont="1"/>
    <xf numFmtId="9" fontId="0" fillId="0" borderId="1" xfId="3" applyFont="1" applyFill="1" applyBorder="1"/>
    <xf numFmtId="9" fontId="0" fillId="0" borderId="1" xfId="3" applyFont="1" applyBorder="1"/>
    <xf numFmtId="9" fontId="0" fillId="0" borderId="0" xfId="3" applyFont="1" applyAlignment="1"/>
    <xf numFmtId="10" fontId="0" fillId="6" borderId="0" xfId="3" applyNumberFormat="1" applyFont="1" applyFill="1"/>
    <xf numFmtId="0" fontId="0" fillId="0" borderId="1" xfId="0" applyBorder="1" applyAlignment="1">
      <alignment horizontal="right"/>
    </xf>
    <xf numFmtId="10" fontId="0" fillId="0" borderId="21" xfId="3" applyNumberFormat="1" applyFont="1" applyBorder="1"/>
    <xf numFmtId="10" fontId="0" fillId="0" borderId="22" xfId="3" applyNumberFormat="1" applyFont="1" applyBorder="1"/>
    <xf numFmtId="0" fontId="6" fillId="0" borderId="59" xfId="0" applyFont="1" applyFill="1" applyBorder="1"/>
    <xf numFmtId="2" fontId="0" fillId="0" borderId="60" xfId="0" applyNumberFormat="1" applyFill="1" applyBorder="1"/>
    <xf numFmtId="10" fontId="7" fillId="0" borderId="0" xfId="3" applyNumberFormat="1" applyFont="1"/>
    <xf numFmtId="0" fontId="6" fillId="0" borderId="26" xfId="0" applyFont="1" applyBorder="1"/>
    <xf numFmtId="0" fontId="6" fillId="0" borderId="30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7" xfId="0" applyFont="1" applyBorder="1"/>
    <xf numFmtId="0" fontId="0" fillId="0" borderId="7" xfId="0" applyFont="1" applyBorder="1"/>
    <xf numFmtId="0" fontId="0" fillId="0" borderId="83" xfId="0" applyBorder="1" applyAlignment="1">
      <alignment horizontal="right"/>
    </xf>
    <xf numFmtId="0" fontId="0" fillId="0" borderId="83" xfId="0" applyBorder="1"/>
    <xf numFmtId="0" fontId="6" fillId="0" borderId="8" xfId="0" applyFont="1" applyBorder="1"/>
    <xf numFmtId="0" fontId="6" fillId="0" borderId="6" xfId="0" applyFont="1" applyBorder="1"/>
    <xf numFmtId="0" fontId="0" fillId="0" borderId="0" xfId="0" applyBorder="1" applyAlignment="1"/>
    <xf numFmtId="0" fontId="6" fillId="0" borderId="21" xfId="0" applyFont="1" applyBorder="1" applyAlignment="1"/>
    <xf numFmtId="0" fontId="6" fillId="0" borderId="1" xfId="0" applyFont="1" applyBorder="1" applyAlignment="1"/>
    <xf numFmtId="0" fontId="6" fillId="0" borderId="22" xfId="0" applyFont="1" applyBorder="1" applyAlignment="1"/>
    <xf numFmtId="0" fontId="0" fillId="0" borderId="21" xfId="0" applyBorder="1" applyAlignment="1"/>
    <xf numFmtId="0" fontId="0" fillId="0" borderId="1" xfId="0" applyBorder="1" applyAlignment="1"/>
    <xf numFmtId="0" fontId="0" fillId="0" borderId="22" xfId="0" applyBorder="1" applyAlignment="1"/>
    <xf numFmtId="0" fontId="6" fillId="0" borderId="53" xfId="0" applyFont="1" applyBorder="1" applyAlignment="1"/>
    <xf numFmtId="0" fontId="6" fillId="0" borderId="48" xfId="0" applyFont="1" applyBorder="1" applyAlignment="1"/>
    <xf numFmtId="0" fontId="6" fillId="0" borderId="51" xfId="0" applyFont="1" applyBorder="1" applyAlignment="1"/>
    <xf numFmtId="0" fontId="0" fillId="0" borderId="0" xfId="0" applyAlignment="1">
      <alignment wrapText="1"/>
    </xf>
    <xf numFmtId="0" fontId="6" fillId="0" borderId="34" xfId="0" applyFont="1" applyBorder="1" applyAlignment="1"/>
    <xf numFmtId="0" fontId="6" fillId="0" borderId="16" xfId="0" applyFont="1" applyBorder="1" applyAlignment="1"/>
    <xf numFmtId="0" fontId="6" fillId="0" borderId="33" xfId="0" applyFont="1" applyBorder="1" applyAlignment="1"/>
    <xf numFmtId="0" fontId="6" fillId="0" borderId="6" xfId="0" applyFont="1" applyBorder="1" applyAlignment="1"/>
    <xf numFmtId="0" fontId="6" fillId="0" borderId="3" xfId="0" applyFont="1" applyBorder="1" applyAlignment="1"/>
    <xf numFmtId="0" fontId="6" fillId="0" borderId="8" xfId="0" applyFont="1" applyBorder="1" applyAlignment="1"/>
    <xf numFmtId="0" fontId="0" fillId="0" borderId="23" xfId="0" applyBorder="1" applyAlignment="1"/>
    <xf numFmtId="0" fontId="0" fillId="0" borderId="16" xfId="0" applyBorder="1" applyAlignment="1"/>
    <xf numFmtId="0" fontId="0" fillId="0" borderId="24" xfId="0" applyBorder="1" applyAlignment="1"/>
  </cellXfs>
  <cellStyles count="4">
    <cellStyle name="Hyperlink" xfId="2" builtinId="8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sarah.wharton64@gmail.com" TargetMode="External"/><Relationship Id="rId13" Type="http://schemas.openxmlformats.org/officeDocument/2006/relationships/hyperlink" Target="mailto:hannah@rectorydesigns.co.uk" TargetMode="External"/><Relationship Id="rId18" Type="http://schemas.openxmlformats.org/officeDocument/2006/relationships/hyperlink" Target="mailto:n.carrigher@yahoo.co.uk" TargetMode="External"/><Relationship Id="rId3" Type="http://schemas.openxmlformats.org/officeDocument/2006/relationships/hyperlink" Target="mailto:lucy.v.greenwood@gmail.com" TargetMode="External"/><Relationship Id="rId7" Type="http://schemas.openxmlformats.org/officeDocument/2006/relationships/hyperlink" Target="mailto:jannekehall@hotmail.co.uk" TargetMode="External"/><Relationship Id="rId12" Type="http://schemas.openxmlformats.org/officeDocument/2006/relationships/hyperlink" Target="mailto:jah7353@gmail.com" TargetMode="External"/><Relationship Id="rId17" Type="http://schemas.openxmlformats.org/officeDocument/2006/relationships/hyperlink" Target="mailto:camillaleitch@hotmail.co.uk" TargetMode="External"/><Relationship Id="rId2" Type="http://schemas.openxmlformats.org/officeDocument/2006/relationships/hyperlink" Target="mailto:allihaynes@btinternet.com" TargetMode="External"/><Relationship Id="rId16" Type="http://schemas.openxmlformats.org/officeDocument/2006/relationships/hyperlink" Target="mailto:judythomas5@hotmail.com" TargetMode="External"/><Relationship Id="rId1" Type="http://schemas.openxmlformats.org/officeDocument/2006/relationships/hyperlink" Target="mailto:rosemary.swadden@talk21.com" TargetMode="External"/><Relationship Id="rId6" Type="http://schemas.openxmlformats.org/officeDocument/2006/relationships/hyperlink" Target="mailto:robbiellewellyn44@yahoo.co.uk" TargetMode="External"/><Relationship Id="rId11" Type="http://schemas.openxmlformats.org/officeDocument/2006/relationships/hyperlink" Target="mailto:sarahfisher@gmail.com" TargetMode="External"/><Relationship Id="rId5" Type="http://schemas.openxmlformats.org/officeDocument/2006/relationships/hyperlink" Target="mailto:marionh26@googlemail.com" TargetMode="External"/><Relationship Id="rId15" Type="http://schemas.openxmlformats.org/officeDocument/2006/relationships/hyperlink" Target="mailto:Htehook@btinternet.com" TargetMode="External"/><Relationship Id="rId10" Type="http://schemas.openxmlformats.org/officeDocument/2006/relationships/hyperlink" Target="mailto:chrisesling@yahoo.co.uk" TargetMode="External"/><Relationship Id="rId19" Type="http://schemas.openxmlformats.org/officeDocument/2006/relationships/printerSettings" Target="../printerSettings/printerSettings8.bin"/><Relationship Id="rId4" Type="http://schemas.openxmlformats.org/officeDocument/2006/relationships/hyperlink" Target="mailto:mandh_mingo@talktalk.net" TargetMode="External"/><Relationship Id="rId9" Type="http://schemas.openxmlformats.org/officeDocument/2006/relationships/hyperlink" Target="mailto:al_kemp@outlook.com" TargetMode="External"/><Relationship Id="rId14" Type="http://schemas.openxmlformats.org/officeDocument/2006/relationships/hyperlink" Target="mailto:arcy50@hotmail.co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opLeftCell="C1" zoomScale="158" zoomScaleNormal="70" workbookViewId="0">
      <selection activeCell="E10" sqref="E10"/>
    </sheetView>
  </sheetViews>
  <sheetFormatPr defaultRowHeight="15" x14ac:dyDescent="0.25"/>
  <cols>
    <col min="2" max="2" width="15.140625" bestFit="1" customWidth="1"/>
    <col min="4" max="4" width="17.7109375" bestFit="1" customWidth="1"/>
    <col min="5" max="5" width="26.7109375" bestFit="1" customWidth="1"/>
    <col min="6" max="6" width="0" hidden="1" customWidth="1"/>
    <col min="8" max="8" width="11" bestFit="1" customWidth="1"/>
    <col min="9" max="9" width="13.42578125" bestFit="1" customWidth="1"/>
    <col min="10" max="10" width="9.28515625" bestFit="1" customWidth="1"/>
  </cols>
  <sheetData>
    <row r="1" spans="1:11" x14ac:dyDescent="0.25">
      <c r="A1" s="145" t="s">
        <v>674</v>
      </c>
    </row>
    <row r="2" spans="1:11" x14ac:dyDescent="0.25">
      <c r="A2" t="s">
        <v>0</v>
      </c>
      <c r="B2" t="s">
        <v>1</v>
      </c>
      <c r="C2" t="s">
        <v>3</v>
      </c>
      <c r="D2" t="s">
        <v>4</v>
      </c>
      <c r="E2" t="s">
        <v>5</v>
      </c>
      <c r="F2" t="s">
        <v>6</v>
      </c>
      <c r="G2" t="s">
        <v>201</v>
      </c>
      <c r="H2" t="s">
        <v>202</v>
      </c>
      <c r="I2" t="s">
        <v>199</v>
      </c>
      <c r="J2" t="s">
        <v>195</v>
      </c>
      <c r="K2" t="s">
        <v>12</v>
      </c>
    </row>
    <row r="3" spans="1:11" x14ac:dyDescent="0.25">
      <c r="C3" t="s">
        <v>67</v>
      </c>
      <c r="D3" t="s">
        <v>75</v>
      </c>
    </row>
    <row r="4" spans="1:11" x14ac:dyDescent="0.25">
      <c r="A4" s="3"/>
      <c r="B4" s="3" t="s">
        <v>527</v>
      </c>
      <c r="C4" s="3">
        <v>151</v>
      </c>
      <c r="D4" s="3" t="s">
        <v>640</v>
      </c>
      <c r="E4" s="3" t="s">
        <v>536</v>
      </c>
      <c r="F4" s="9">
        <v>8.4499999999999993</v>
      </c>
      <c r="G4" s="232"/>
      <c r="H4" s="232"/>
      <c r="I4" s="232" t="s">
        <v>536</v>
      </c>
      <c r="J4" s="3"/>
      <c r="K4" s="3" t="s">
        <v>536</v>
      </c>
    </row>
    <row r="5" spans="1:11" x14ac:dyDescent="0.25">
      <c r="A5" s="3"/>
      <c r="B5" s="3" t="s">
        <v>49</v>
      </c>
      <c r="C5" s="3">
        <v>152</v>
      </c>
      <c r="D5" s="3" t="s">
        <v>367</v>
      </c>
      <c r="E5" s="3" t="s">
        <v>368</v>
      </c>
      <c r="F5" s="9">
        <f>F4+0.04</f>
        <v>8.4899999999999984</v>
      </c>
      <c r="G5" s="232">
        <f>VLOOKUP(C5,'Style entry '!A:B,2,FALSE)</f>
        <v>58.5</v>
      </c>
      <c r="H5" s="232">
        <f>VLOOKUP(C5,'Style entry '!A:C,3,FALSE)</f>
        <v>16</v>
      </c>
      <c r="I5" s="232">
        <f>G5-H5</f>
        <v>42.5</v>
      </c>
      <c r="J5" s="3"/>
      <c r="K5" s="3">
        <v>14</v>
      </c>
    </row>
    <row r="6" spans="1:11" x14ac:dyDescent="0.25">
      <c r="A6" s="3"/>
      <c r="B6" s="52" t="s">
        <v>528</v>
      </c>
      <c r="C6" s="3">
        <v>153</v>
      </c>
      <c r="D6" s="3" t="s">
        <v>477</v>
      </c>
      <c r="E6" s="3" t="s">
        <v>478</v>
      </c>
      <c r="F6" s="9">
        <f>F5+0.04</f>
        <v>8.5299999999999976</v>
      </c>
      <c r="G6" s="232" t="str">
        <f>VLOOKUP(C6,'Style entry '!A:B,2,FALSE)</f>
        <v>E</v>
      </c>
      <c r="H6" s="232" t="str">
        <f>VLOOKUP(C6,'Style entry '!A:C,3,FALSE)</f>
        <v>E</v>
      </c>
      <c r="I6" s="232" t="s">
        <v>664</v>
      </c>
      <c r="J6" s="3"/>
      <c r="K6" s="3" t="s">
        <v>664</v>
      </c>
    </row>
    <row r="7" spans="1:11" x14ac:dyDescent="0.25">
      <c r="A7" s="3"/>
      <c r="B7" s="24" t="s">
        <v>205</v>
      </c>
      <c r="C7" s="3">
        <v>154</v>
      </c>
      <c r="D7" s="3" t="s">
        <v>250</v>
      </c>
      <c r="E7" s="3" t="s">
        <v>251</v>
      </c>
      <c r="F7" s="9">
        <f>F6+0.04</f>
        <v>8.5699999999999967</v>
      </c>
      <c r="G7" s="232">
        <f>VLOOKUP(C7,'Style entry '!A:B,2,FALSE)</f>
        <v>59</v>
      </c>
      <c r="H7" s="232">
        <f>VLOOKUP(C7,'Style entry '!A:C,3,FALSE)</f>
        <v>14</v>
      </c>
      <c r="I7" s="232">
        <f>G7-H7</f>
        <v>45</v>
      </c>
      <c r="J7" s="3"/>
      <c r="K7" s="3">
        <v>12</v>
      </c>
    </row>
    <row r="8" spans="1:11" x14ac:dyDescent="0.25">
      <c r="A8" s="3"/>
      <c r="B8" s="3" t="s">
        <v>154</v>
      </c>
      <c r="C8" s="3">
        <v>155</v>
      </c>
      <c r="D8" s="3" t="s">
        <v>671</v>
      </c>
      <c r="E8" s="3" t="s">
        <v>670</v>
      </c>
      <c r="F8" s="9">
        <v>9.01</v>
      </c>
      <c r="G8" s="232">
        <f>VLOOKUP(C8,'Style entry '!A:B,2,FALSE)</f>
        <v>57.5</v>
      </c>
      <c r="H8" s="232">
        <f>VLOOKUP(C8,'Style entry '!A:C,3,FALSE)</f>
        <v>6</v>
      </c>
      <c r="I8" s="232">
        <f>G8-H8</f>
        <v>51.5</v>
      </c>
      <c r="J8" s="3"/>
      <c r="K8" s="3">
        <v>11</v>
      </c>
    </row>
    <row r="9" spans="1:11" x14ac:dyDescent="0.25">
      <c r="A9" s="3"/>
      <c r="B9" s="3" t="s">
        <v>527</v>
      </c>
      <c r="C9" s="3">
        <v>156</v>
      </c>
      <c r="D9" s="3" t="s">
        <v>483</v>
      </c>
      <c r="E9" s="3" t="s">
        <v>484</v>
      </c>
      <c r="F9" s="9">
        <f t="shared" ref="F9:F20" si="0">F8+0.04</f>
        <v>9.0499999999999989</v>
      </c>
      <c r="G9" s="232">
        <f>VLOOKUP(C9,'Style entry '!A:B,2,FALSE)</f>
        <v>68.5</v>
      </c>
      <c r="H9" s="232">
        <f>VLOOKUP(C9,'Style entry '!A:C,3,FALSE)</f>
        <v>9</v>
      </c>
      <c r="I9" s="232">
        <f>G9-H9</f>
        <v>59.5</v>
      </c>
      <c r="J9" s="3"/>
      <c r="K9" s="3">
        <v>10</v>
      </c>
    </row>
    <row r="10" spans="1:11" x14ac:dyDescent="0.25">
      <c r="A10" s="3"/>
      <c r="B10" s="3" t="s">
        <v>49</v>
      </c>
      <c r="C10" s="3">
        <v>157</v>
      </c>
      <c r="D10" s="3" t="s">
        <v>370</v>
      </c>
      <c r="E10" s="3" t="s">
        <v>371</v>
      </c>
      <c r="F10" s="9">
        <f t="shared" si="0"/>
        <v>9.0899999999999981</v>
      </c>
      <c r="G10" s="232" t="s">
        <v>664</v>
      </c>
      <c r="H10" s="232"/>
      <c r="I10" s="232"/>
      <c r="J10" s="3"/>
      <c r="K10" s="3" t="s">
        <v>664</v>
      </c>
    </row>
    <row r="11" spans="1:11" x14ac:dyDescent="0.25">
      <c r="A11" s="3"/>
      <c r="B11" s="52" t="s">
        <v>528</v>
      </c>
      <c r="C11" s="3">
        <v>158</v>
      </c>
      <c r="D11" s="3" t="s">
        <v>482</v>
      </c>
      <c r="E11" s="3" t="s">
        <v>481</v>
      </c>
      <c r="F11" s="9">
        <f t="shared" si="0"/>
        <v>9.1299999999999972</v>
      </c>
      <c r="G11" s="232" t="str">
        <f>VLOOKUP(C11,'Style entry '!A:B,2,FALSE)</f>
        <v>E</v>
      </c>
      <c r="H11" s="232" t="str">
        <f>VLOOKUP(C11,'Style entry '!A:C,3,FALSE)</f>
        <v>E</v>
      </c>
      <c r="I11" s="232" t="s">
        <v>664</v>
      </c>
      <c r="J11" s="3"/>
      <c r="K11" s="3" t="s">
        <v>664</v>
      </c>
    </row>
    <row r="12" spans="1:11" x14ac:dyDescent="0.25">
      <c r="A12" s="3"/>
      <c r="B12" s="3" t="s">
        <v>205</v>
      </c>
      <c r="C12" s="3">
        <v>159</v>
      </c>
      <c r="D12" s="3" t="s">
        <v>252</v>
      </c>
      <c r="E12" s="3" t="s">
        <v>253</v>
      </c>
      <c r="F12" s="9">
        <f t="shared" si="0"/>
        <v>9.1699999999999964</v>
      </c>
      <c r="G12" s="232">
        <f>VLOOKUP(C12,'Style entry '!A:B,2,FALSE)</f>
        <v>60</v>
      </c>
      <c r="H12" s="232">
        <f>VLOOKUP(C12,'Style entry '!A:C,3,FALSE)</f>
        <v>16</v>
      </c>
      <c r="I12" s="232">
        <f t="shared" ref="I12:I21" si="1">G12-H12</f>
        <v>44</v>
      </c>
      <c r="J12" s="3"/>
      <c r="K12" s="3">
        <v>13</v>
      </c>
    </row>
    <row r="13" spans="1:11" x14ac:dyDescent="0.25">
      <c r="A13" s="3"/>
      <c r="B13" s="3" t="s">
        <v>154</v>
      </c>
      <c r="C13" s="3">
        <v>160</v>
      </c>
      <c r="D13" s="3" t="s">
        <v>163</v>
      </c>
      <c r="E13" s="3" t="s">
        <v>224</v>
      </c>
      <c r="F13" s="9">
        <f t="shared" si="0"/>
        <v>9.2099999999999955</v>
      </c>
      <c r="G13" s="232">
        <f>VLOOKUP(C13,'Style entry '!A:B,2,FALSE)</f>
        <v>75</v>
      </c>
      <c r="H13" s="232">
        <f>VLOOKUP(C13,'Style entry '!A:C,3,FALSE)</f>
        <v>2</v>
      </c>
      <c r="I13" s="232">
        <f t="shared" si="1"/>
        <v>73</v>
      </c>
      <c r="J13" s="3"/>
      <c r="K13" s="3">
        <v>3</v>
      </c>
    </row>
    <row r="14" spans="1:11" x14ac:dyDescent="0.25">
      <c r="A14" s="3"/>
      <c r="B14" s="3" t="s">
        <v>170</v>
      </c>
      <c r="C14" s="3">
        <v>161</v>
      </c>
      <c r="D14" s="3" t="s">
        <v>353</v>
      </c>
      <c r="E14" s="3" t="s">
        <v>354</v>
      </c>
      <c r="F14" s="9">
        <f t="shared" si="0"/>
        <v>9.2499999999999947</v>
      </c>
      <c r="G14" s="232">
        <f>VLOOKUP(C14,'Style entry '!A:B,2,FALSE)</f>
        <v>68</v>
      </c>
      <c r="H14" s="232">
        <f>VLOOKUP(C14,'Style entry '!A:C,3,FALSE)</f>
        <v>0</v>
      </c>
      <c r="I14" s="232">
        <f t="shared" si="1"/>
        <v>68</v>
      </c>
      <c r="J14" s="3">
        <v>3</v>
      </c>
      <c r="K14" s="3">
        <v>7</v>
      </c>
    </row>
    <row r="15" spans="1:11" x14ac:dyDescent="0.25">
      <c r="A15" s="3"/>
      <c r="B15" s="3" t="s">
        <v>144</v>
      </c>
      <c r="C15" s="3">
        <v>162</v>
      </c>
      <c r="D15" s="3" t="s">
        <v>244</v>
      </c>
      <c r="E15" s="3" t="s">
        <v>538</v>
      </c>
      <c r="F15" s="9">
        <f t="shared" si="0"/>
        <v>9.2899999999999938</v>
      </c>
      <c r="G15" s="232">
        <f>VLOOKUP(C15,'Style entry '!A:B,2,FALSE)</f>
        <v>70</v>
      </c>
      <c r="H15" s="232">
        <f>VLOOKUP(C15,'Style entry '!A:C,3,FALSE)</f>
        <v>2</v>
      </c>
      <c r="I15" s="232">
        <f t="shared" si="1"/>
        <v>68</v>
      </c>
      <c r="J15" s="3">
        <v>2</v>
      </c>
      <c r="K15" s="3">
        <v>6</v>
      </c>
    </row>
    <row r="16" spans="1:11" x14ac:dyDescent="0.25">
      <c r="A16" s="3"/>
      <c r="B16" s="3" t="s">
        <v>525</v>
      </c>
      <c r="C16" s="3">
        <v>163</v>
      </c>
      <c r="D16" s="3" t="s">
        <v>463</v>
      </c>
      <c r="E16" s="3" t="s">
        <v>464</v>
      </c>
      <c r="F16" s="9">
        <f t="shared" si="0"/>
        <v>9.329999999999993</v>
      </c>
      <c r="G16" s="232">
        <f>VLOOKUP(C16,'Style entry '!A:B,2,FALSE)</f>
        <v>70</v>
      </c>
      <c r="H16" s="232">
        <f>VLOOKUP(C16,'Style entry '!A:C,3,FALSE)</f>
        <v>2</v>
      </c>
      <c r="I16" s="232">
        <f t="shared" si="1"/>
        <v>68</v>
      </c>
      <c r="J16" s="3">
        <v>1</v>
      </c>
      <c r="K16" s="3">
        <v>5</v>
      </c>
    </row>
    <row r="17" spans="1:12" x14ac:dyDescent="0.25">
      <c r="A17" s="3"/>
      <c r="B17" s="3" t="s">
        <v>526</v>
      </c>
      <c r="C17" s="3">
        <v>164</v>
      </c>
      <c r="D17" s="3" t="s">
        <v>306</v>
      </c>
      <c r="E17" s="3" t="s">
        <v>300</v>
      </c>
      <c r="F17" s="9">
        <f t="shared" si="0"/>
        <v>9.3699999999999921</v>
      </c>
      <c r="G17" s="232">
        <f>VLOOKUP(C17,'Style entry '!A:B,2,FALSE)</f>
        <v>73.400000000000006</v>
      </c>
      <c r="H17" s="232">
        <f>VLOOKUP(C17,'Style entry '!A:C,3,FALSE)</f>
        <v>3</v>
      </c>
      <c r="I17" s="232">
        <f t="shared" si="1"/>
        <v>70.400000000000006</v>
      </c>
      <c r="J17" s="3"/>
      <c r="K17" s="3">
        <v>4</v>
      </c>
    </row>
    <row r="18" spans="1:12" x14ac:dyDescent="0.25">
      <c r="A18" s="3"/>
      <c r="B18" s="3" t="s">
        <v>170</v>
      </c>
      <c r="C18" s="3">
        <v>165</v>
      </c>
      <c r="D18" s="3" t="s">
        <v>355</v>
      </c>
      <c r="E18" s="3" t="s">
        <v>356</v>
      </c>
      <c r="F18" s="9">
        <f t="shared" si="0"/>
        <v>9.4099999999999913</v>
      </c>
      <c r="G18" s="232">
        <f>VLOOKUP(C18,'Style entry '!A:B,2,FALSE)</f>
        <v>66</v>
      </c>
      <c r="H18" s="232">
        <f>VLOOKUP(C18,'Style entry '!A:C,3,FALSE)</f>
        <v>2</v>
      </c>
      <c r="I18" s="232">
        <f t="shared" si="1"/>
        <v>64</v>
      </c>
      <c r="J18" s="3"/>
      <c r="K18" s="3">
        <v>9</v>
      </c>
    </row>
    <row r="19" spans="1:12" x14ac:dyDescent="0.25">
      <c r="A19" s="3"/>
      <c r="B19" s="3" t="s">
        <v>144</v>
      </c>
      <c r="C19" s="3">
        <v>166</v>
      </c>
      <c r="D19" s="3" t="s">
        <v>145</v>
      </c>
      <c r="E19" s="3" t="s">
        <v>541</v>
      </c>
      <c r="F19" s="9">
        <f t="shared" si="0"/>
        <v>9.4499999999999904</v>
      </c>
      <c r="G19" s="232">
        <f>VLOOKUP(C19,'Style entry '!A:B,2,FALSE)</f>
        <v>68.5</v>
      </c>
      <c r="H19" s="232">
        <f>VLOOKUP(C19,'Style entry '!A:C,3,FALSE)</f>
        <v>4</v>
      </c>
      <c r="I19" s="232">
        <f t="shared" si="1"/>
        <v>64.5</v>
      </c>
      <c r="J19" s="3"/>
      <c r="K19" s="3">
        <v>8</v>
      </c>
      <c r="L19" t="s">
        <v>675</v>
      </c>
    </row>
    <row r="20" spans="1:12" x14ac:dyDescent="0.25">
      <c r="A20" s="3"/>
      <c r="B20" s="24" t="s">
        <v>525</v>
      </c>
      <c r="C20" s="3">
        <v>167</v>
      </c>
      <c r="D20" s="3" t="s">
        <v>465</v>
      </c>
      <c r="E20" s="3" t="s">
        <v>466</v>
      </c>
      <c r="F20" s="9">
        <f t="shared" si="0"/>
        <v>9.4899999999999896</v>
      </c>
      <c r="G20" s="3">
        <f>VLOOKUP(C20,'Style entry '!A:B,2,FALSE)</f>
        <v>81.5</v>
      </c>
      <c r="H20" s="3">
        <f>VLOOKUP(C20,'Style entry '!A:C,3,FALSE)</f>
        <v>0</v>
      </c>
      <c r="I20" s="3">
        <f t="shared" si="1"/>
        <v>81.5</v>
      </c>
      <c r="J20" s="3"/>
      <c r="K20" s="3">
        <v>2</v>
      </c>
    </row>
    <row r="21" spans="1:12" x14ac:dyDescent="0.25">
      <c r="A21" s="3"/>
      <c r="B21" s="3" t="s">
        <v>526</v>
      </c>
      <c r="C21" s="3">
        <v>168</v>
      </c>
      <c r="D21" s="3" t="s">
        <v>314</v>
      </c>
      <c r="E21" s="3" t="s">
        <v>315</v>
      </c>
      <c r="F21" s="9">
        <f>F38+0.04</f>
        <v>11.249999999999995</v>
      </c>
      <c r="G21" s="3">
        <f>VLOOKUP(C21,'Style entry '!A:B,2,FALSE)</f>
        <v>85</v>
      </c>
      <c r="H21" s="3">
        <f>VLOOKUP(C21,'Style entry '!A:C,3,FALSE)</f>
        <v>0</v>
      </c>
      <c r="I21" s="3">
        <f t="shared" si="1"/>
        <v>85</v>
      </c>
      <c r="J21" s="3"/>
      <c r="K21" s="3">
        <v>1</v>
      </c>
    </row>
    <row r="22" spans="1:12" x14ac:dyDescent="0.25">
      <c r="A22" s="3"/>
      <c r="B22" s="3"/>
      <c r="C22" s="3" t="s">
        <v>68</v>
      </c>
      <c r="D22" s="3" t="s">
        <v>70</v>
      </c>
      <c r="E22" s="3"/>
      <c r="F22" s="9" t="s">
        <v>18</v>
      </c>
      <c r="G22" s="3"/>
      <c r="H22" s="3"/>
      <c r="I22" s="3"/>
      <c r="J22" s="3"/>
      <c r="K22" s="3"/>
    </row>
    <row r="23" spans="1:12" x14ac:dyDescent="0.25">
      <c r="A23" s="3"/>
      <c r="B23" s="3" t="s">
        <v>527</v>
      </c>
      <c r="C23" s="3">
        <v>169</v>
      </c>
      <c r="D23" s="3" t="s">
        <v>485</v>
      </c>
      <c r="E23" s="3" t="s">
        <v>486</v>
      </c>
      <c r="F23" s="9">
        <v>10.210000000000001</v>
      </c>
      <c r="G23" s="3">
        <f>VLOOKUP(C23,'Style entry '!A:B,2,FALSE)</f>
        <v>65.5</v>
      </c>
      <c r="H23" s="3">
        <f>VLOOKUP(C23,'Style entry '!A:C,3,FALSE)</f>
        <v>2</v>
      </c>
      <c r="I23" s="3">
        <f>G23-H23</f>
        <v>63.5</v>
      </c>
      <c r="J23" s="3"/>
      <c r="K23" s="3">
        <v>12</v>
      </c>
    </row>
    <row r="24" spans="1:12" x14ac:dyDescent="0.25">
      <c r="A24" s="3"/>
      <c r="B24" s="3" t="s">
        <v>49</v>
      </c>
      <c r="C24" s="3">
        <v>170</v>
      </c>
      <c r="D24" s="3" t="s">
        <v>366</v>
      </c>
      <c r="E24" s="3" t="s">
        <v>530</v>
      </c>
      <c r="F24" s="9">
        <f t="shared" ref="F24:F32" si="2">F23+0.04</f>
        <v>10.25</v>
      </c>
      <c r="G24" s="3">
        <f>VLOOKUP(C24,'Style entry '!A:B,2,FALSE)</f>
        <v>75</v>
      </c>
      <c r="H24" s="3">
        <f>VLOOKUP(C24,'Style entry '!A:C,3,FALSE)</f>
        <v>2</v>
      </c>
      <c r="I24" s="3">
        <f>G24-H24</f>
        <v>73</v>
      </c>
      <c r="J24" s="3"/>
      <c r="K24" s="3">
        <v>9</v>
      </c>
    </row>
    <row r="25" spans="1:12" x14ac:dyDescent="0.25">
      <c r="A25" s="3"/>
      <c r="B25" s="48" t="s">
        <v>528</v>
      </c>
      <c r="C25" s="3">
        <v>171</v>
      </c>
      <c r="D25" s="3" t="s">
        <v>479</v>
      </c>
      <c r="E25" s="3" t="s">
        <v>480</v>
      </c>
      <c r="F25" s="9">
        <f t="shared" si="2"/>
        <v>10.29</v>
      </c>
      <c r="G25" s="3">
        <f>VLOOKUP(C25,'Style entry '!A:B,2,FALSE)</f>
        <v>90</v>
      </c>
      <c r="H25" s="3">
        <f>VLOOKUP(C25,'Style entry '!A:C,3,FALSE)</f>
        <v>0</v>
      </c>
      <c r="I25" s="3">
        <f>G25-H25</f>
        <v>90</v>
      </c>
      <c r="J25" s="3"/>
      <c r="K25" s="3">
        <v>1</v>
      </c>
    </row>
    <row r="26" spans="1:12" x14ac:dyDescent="0.25">
      <c r="A26" s="3"/>
      <c r="B26" s="3" t="s">
        <v>205</v>
      </c>
      <c r="C26" s="3">
        <v>172</v>
      </c>
      <c r="D26" s="3" t="s">
        <v>254</v>
      </c>
      <c r="E26" s="3" t="s">
        <v>255</v>
      </c>
      <c r="F26" s="9">
        <f t="shared" si="2"/>
        <v>10.329999999999998</v>
      </c>
      <c r="G26" s="3">
        <f>VLOOKUP(C26,'Style entry '!A:B,2,FALSE)</f>
        <v>69</v>
      </c>
      <c r="H26" s="3">
        <f>VLOOKUP(C26,'Style entry '!A:C,3,FALSE)</f>
        <v>0</v>
      </c>
      <c r="I26" s="3">
        <f>G26-H26</f>
        <v>69</v>
      </c>
      <c r="J26" s="3"/>
      <c r="K26" s="3">
        <v>11</v>
      </c>
    </row>
    <row r="27" spans="1:12" x14ac:dyDescent="0.25">
      <c r="A27" s="3"/>
      <c r="B27" s="3" t="s">
        <v>154</v>
      </c>
      <c r="C27" s="3">
        <v>173</v>
      </c>
      <c r="D27" s="3" t="s">
        <v>225</v>
      </c>
      <c r="E27" s="3" t="s">
        <v>226</v>
      </c>
      <c r="F27" s="9">
        <f t="shared" si="2"/>
        <v>10.369999999999997</v>
      </c>
      <c r="G27" s="3" t="s">
        <v>536</v>
      </c>
      <c r="H27" s="3" t="s">
        <v>536</v>
      </c>
      <c r="I27" s="3" t="s">
        <v>536</v>
      </c>
      <c r="J27" s="3"/>
      <c r="K27" s="3" t="s">
        <v>536</v>
      </c>
    </row>
    <row r="28" spans="1:12" x14ac:dyDescent="0.25">
      <c r="A28" s="3"/>
      <c r="B28" s="3" t="s">
        <v>527</v>
      </c>
      <c r="C28" s="3">
        <v>174</v>
      </c>
      <c r="D28" s="3" t="s">
        <v>487</v>
      </c>
      <c r="E28" s="3" t="s">
        <v>663</v>
      </c>
      <c r="F28" s="9">
        <f t="shared" si="2"/>
        <v>10.409999999999997</v>
      </c>
      <c r="G28" s="3">
        <f>VLOOKUP(C28,'Style entry '!A:B,2,FALSE)</f>
        <v>72</v>
      </c>
      <c r="H28" s="3">
        <f>VLOOKUP(C28,'Style entry '!A:C,3,FALSE)</f>
        <v>0</v>
      </c>
      <c r="I28" s="3">
        <f>G28-H28</f>
        <v>72</v>
      </c>
      <c r="J28" s="3"/>
      <c r="K28" s="3">
        <v>10</v>
      </c>
    </row>
    <row r="29" spans="1:12" x14ac:dyDescent="0.25">
      <c r="A29" s="3"/>
      <c r="B29" s="3" t="s">
        <v>49</v>
      </c>
      <c r="C29" s="3">
        <v>175</v>
      </c>
      <c r="D29" s="3" t="s">
        <v>187</v>
      </c>
      <c r="E29" s="3" t="s">
        <v>369</v>
      </c>
      <c r="F29" s="9">
        <f t="shared" si="2"/>
        <v>10.449999999999996</v>
      </c>
      <c r="G29" s="3">
        <f>VLOOKUP(C29,'Style entry '!A:B,2,FALSE)</f>
        <v>84</v>
      </c>
      <c r="H29" s="3">
        <f>VLOOKUP(C29,'Style entry '!A:C,3,FALSE)</f>
        <v>0</v>
      </c>
      <c r="I29" s="3">
        <f>G29-H29</f>
        <v>84</v>
      </c>
      <c r="J29" s="3"/>
      <c r="K29" s="3">
        <v>3</v>
      </c>
    </row>
    <row r="30" spans="1:12" x14ac:dyDescent="0.25">
      <c r="A30" s="3"/>
      <c r="B30" s="48" t="s">
        <v>528</v>
      </c>
      <c r="C30" s="3">
        <v>176</v>
      </c>
      <c r="D30" s="3" t="s">
        <v>475</v>
      </c>
      <c r="E30" s="3" t="s">
        <v>476</v>
      </c>
      <c r="F30" s="9">
        <f t="shared" si="2"/>
        <v>10.489999999999995</v>
      </c>
      <c r="G30" s="3" t="str">
        <f>VLOOKUP(C30,'Style entry '!A:B,2,FALSE)</f>
        <v>E</v>
      </c>
      <c r="H30" s="3">
        <f>VLOOKUP(C30,'Style entry '!A:C,3,FALSE)</f>
        <v>0</v>
      </c>
      <c r="I30" s="3" t="s">
        <v>664</v>
      </c>
      <c r="J30" s="3"/>
      <c r="K30" s="3" t="s">
        <v>664</v>
      </c>
    </row>
    <row r="31" spans="1:12" x14ac:dyDescent="0.25">
      <c r="A31" s="3"/>
      <c r="B31" s="3" t="s">
        <v>205</v>
      </c>
      <c r="C31" s="3">
        <v>177</v>
      </c>
      <c r="D31" s="3" t="s">
        <v>256</v>
      </c>
      <c r="E31" s="3" t="s">
        <v>257</v>
      </c>
      <c r="F31" s="9">
        <f t="shared" si="2"/>
        <v>10.529999999999994</v>
      </c>
      <c r="G31" s="3" t="s">
        <v>536</v>
      </c>
      <c r="H31" s="3" t="s">
        <v>536</v>
      </c>
      <c r="I31" s="3" t="s">
        <v>536</v>
      </c>
      <c r="J31" s="3"/>
      <c r="K31" s="3" t="s">
        <v>536</v>
      </c>
    </row>
    <row r="32" spans="1:12" x14ac:dyDescent="0.25">
      <c r="A32" s="3"/>
      <c r="B32" s="3" t="s">
        <v>154</v>
      </c>
      <c r="C32" s="3">
        <v>178</v>
      </c>
      <c r="D32" s="3" t="s">
        <v>227</v>
      </c>
      <c r="E32" s="3" t="s">
        <v>531</v>
      </c>
      <c r="F32" s="9">
        <f t="shared" si="2"/>
        <v>10.569999999999993</v>
      </c>
      <c r="G32" s="3">
        <f>VLOOKUP(C32,'Style entry '!A:B,2,FALSE)</f>
        <v>67.5</v>
      </c>
      <c r="H32" s="3">
        <f>VLOOKUP(C32,'Style entry '!A:C,3,FALSE)</f>
        <v>5</v>
      </c>
      <c r="I32" s="3">
        <f>G32-H32</f>
        <v>62.5</v>
      </c>
      <c r="J32" s="3"/>
      <c r="K32" s="3">
        <v>13</v>
      </c>
    </row>
    <row r="33" spans="1:11" x14ac:dyDescent="0.25">
      <c r="A33" s="3"/>
      <c r="B33" s="3" t="s">
        <v>170</v>
      </c>
      <c r="C33" s="3">
        <v>179</v>
      </c>
      <c r="D33" s="3" t="s">
        <v>343</v>
      </c>
      <c r="E33" s="3" t="s">
        <v>344</v>
      </c>
      <c r="F33" s="9">
        <v>11.01</v>
      </c>
      <c r="G33" s="3">
        <f>VLOOKUP(C33,'Style entry '!A:B,2,FALSE)</f>
        <v>78.5</v>
      </c>
      <c r="H33" s="3">
        <f>VLOOKUP(C33,'Style entry '!A:C,3,FALSE)</f>
        <v>0</v>
      </c>
      <c r="I33" s="3">
        <f>G33-H33</f>
        <v>78.5</v>
      </c>
      <c r="J33" s="3"/>
      <c r="K33" s="3">
        <v>6</v>
      </c>
    </row>
    <row r="34" spans="1:11" x14ac:dyDescent="0.25">
      <c r="A34" s="3"/>
      <c r="B34" s="3" t="s">
        <v>144</v>
      </c>
      <c r="C34" s="3">
        <v>180</v>
      </c>
      <c r="D34" s="3" t="s">
        <v>536</v>
      </c>
      <c r="E34" s="3" t="s">
        <v>536</v>
      </c>
      <c r="F34" s="9">
        <f t="shared" ref="F34:F40" si="3">F33+0.04</f>
        <v>11.049999999999999</v>
      </c>
      <c r="G34" s="3" t="s">
        <v>536</v>
      </c>
      <c r="H34" s="3" t="s">
        <v>536</v>
      </c>
      <c r="I34" s="3" t="s">
        <v>536</v>
      </c>
      <c r="J34" s="3"/>
      <c r="K34" s="3" t="s">
        <v>536</v>
      </c>
    </row>
    <row r="35" spans="1:11" x14ac:dyDescent="0.25">
      <c r="A35" s="3"/>
      <c r="B35" s="3" t="s">
        <v>525</v>
      </c>
      <c r="C35" s="3">
        <v>181</v>
      </c>
      <c r="D35" s="3" t="s">
        <v>42</v>
      </c>
      <c r="E35" s="3" t="s">
        <v>43</v>
      </c>
      <c r="F35" s="9">
        <f t="shared" si="3"/>
        <v>11.089999999999998</v>
      </c>
      <c r="G35" s="3">
        <f>VLOOKUP(C35,'Style entry '!A:B,2,FALSE)</f>
        <v>88</v>
      </c>
      <c r="H35" s="3">
        <f>VLOOKUP(C35,'Style entry '!A:C,3,FALSE)</f>
        <v>0</v>
      </c>
      <c r="I35" s="3">
        <f t="shared" ref="I35:I40" si="4">G35-H35</f>
        <v>88</v>
      </c>
      <c r="J35" s="3"/>
      <c r="K35" s="3">
        <v>2</v>
      </c>
    </row>
    <row r="36" spans="1:11" x14ac:dyDescent="0.25">
      <c r="A36" s="3"/>
      <c r="B36" s="3" t="s">
        <v>526</v>
      </c>
      <c r="C36" s="3">
        <v>182</v>
      </c>
      <c r="D36" s="3" t="s">
        <v>308</v>
      </c>
      <c r="E36" s="3" t="s">
        <v>309</v>
      </c>
      <c r="F36" s="9">
        <f t="shared" si="3"/>
        <v>11.129999999999997</v>
      </c>
      <c r="G36" s="3">
        <f>VLOOKUP(C36,'Style entry '!A:B,2,FALSE)</f>
        <v>79.5</v>
      </c>
      <c r="H36" s="3">
        <f>VLOOKUP(C36,'Style entry '!A:C,3,FALSE)</f>
        <v>2</v>
      </c>
      <c r="I36" s="3">
        <f t="shared" si="4"/>
        <v>77.5</v>
      </c>
      <c r="J36" s="3"/>
      <c r="K36" s="3">
        <v>7</v>
      </c>
    </row>
    <row r="37" spans="1:11" x14ac:dyDescent="0.25">
      <c r="A37" s="3"/>
      <c r="B37" s="3" t="s">
        <v>170</v>
      </c>
      <c r="C37" s="3">
        <v>183</v>
      </c>
      <c r="D37" s="3" t="s">
        <v>635</v>
      </c>
      <c r="E37" s="3" t="s">
        <v>636</v>
      </c>
      <c r="F37" s="9">
        <f t="shared" si="3"/>
        <v>11.169999999999996</v>
      </c>
      <c r="G37" s="3">
        <f>VLOOKUP(C37,'Style entry '!A:B,2,FALSE)</f>
        <v>84.5</v>
      </c>
      <c r="H37" s="3">
        <f>VLOOKUP(C37,'Style entry '!A:C,3,FALSE)</f>
        <v>10</v>
      </c>
      <c r="I37" s="3">
        <f t="shared" si="4"/>
        <v>74.5</v>
      </c>
      <c r="J37" s="3"/>
      <c r="K37" s="3">
        <v>8</v>
      </c>
    </row>
    <row r="38" spans="1:11" x14ac:dyDescent="0.25">
      <c r="A38" s="3"/>
      <c r="B38" s="3" t="s">
        <v>144</v>
      </c>
      <c r="C38" s="3">
        <v>184</v>
      </c>
      <c r="D38" s="3" t="s">
        <v>245</v>
      </c>
      <c r="E38" s="3" t="s">
        <v>246</v>
      </c>
      <c r="F38" s="9">
        <f t="shared" si="3"/>
        <v>11.209999999999996</v>
      </c>
      <c r="G38" s="3">
        <f>VLOOKUP(C38,'Style entry '!A:B,2,FALSE)</f>
        <v>60.5</v>
      </c>
      <c r="H38" s="3">
        <f>VLOOKUP(C38,'Style entry '!A:C,3,FALSE)</f>
        <v>2</v>
      </c>
      <c r="I38" s="3">
        <f t="shared" si="4"/>
        <v>58.5</v>
      </c>
      <c r="J38" s="3"/>
      <c r="K38" s="3">
        <v>14</v>
      </c>
    </row>
    <row r="39" spans="1:11" x14ac:dyDescent="0.25">
      <c r="A39" s="3"/>
      <c r="B39" s="3" t="s">
        <v>525</v>
      </c>
      <c r="C39" s="3">
        <v>185</v>
      </c>
      <c r="D39" s="3" t="s">
        <v>45</v>
      </c>
      <c r="E39" s="3" t="s">
        <v>44</v>
      </c>
      <c r="F39" s="9">
        <f t="shared" si="3"/>
        <v>11.249999999999995</v>
      </c>
      <c r="G39" s="3">
        <f>VLOOKUP(C39,'Style entry '!A:B,2,FALSE)</f>
        <v>81.5</v>
      </c>
      <c r="H39" s="3">
        <f>VLOOKUP(C39,'Style entry '!A:C,3,FALSE)</f>
        <v>3</v>
      </c>
      <c r="I39" s="3">
        <f t="shared" si="4"/>
        <v>78.5</v>
      </c>
      <c r="J39" s="3"/>
      <c r="K39" s="3">
        <v>5</v>
      </c>
    </row>
    <row r="40" spans="1:11" x14ac:dyDescent="0.25">
      <c r="A40" s="3"/>
      <c r="B40" s="3" t="s">
        <v>526</v>
      </c>
      <c r="C40" s="3">
        <v>186</v>
      </c>
      <c r="D40" s="3" t="s">
        <v>60</v>
      </c>
      <c r="E40" s="3" t="s">
        <v>666</v>
      </c>
      <c r="F40" s="9">
        <f t="shared" si="3"/>
        <v>11.289999999999994</v>
      </c>
      <c r="G40" s="3">
        <f>VLOOKUP(C40,'Style entry '!A:B,2,FALSE)</f>
        <v>81</v>
      </c>
      <c r="H40" s="3">
        <f>VLOOKUP(C40,'Style entry '!A:C,3,FALSE)</f>
        <v>2</v>
      </c>
      <c r="I40" s="3">
        <f t="shared" si="4"/>
        <v>79</v>
      </c>
      <c r="J40" s="3"/>
      <c r="K40" s="3">
        <v>4</v>
      </c>
    </row>
    <row r="41" spans="1:11" x14ac:dyDescent="0.25">
      <c r="F41" s="1"/>
    </row>
    <row r="42" spans="1:11" x14ac:dyDescent="0.25">
      <c r="A42" s="24"/>
      <c r="B42" s="24"/>
      <c r="C42" s="24"/>
      <c r="D42" s="24"/>
      <c r="E42" s="24"/>
      <c r="F42" s="224"/>
      <c r="G42" s="24"/>
      <c r="H42" s="24"/>
      <c r="I42" s="24"/>
    </row>
    <row r="43" spans="1:11" x14ac:dyDescent="0.25">
      <c r="A43" s="24"/>
      <c r="B43" s="24"/>
      <c r="C43" s="24"/>
      <c r="D43" s="24"/>
      <c r="E43" s="24"/>
      <c r="F43" s="224"/>
      <c r="G43" s="24"/>
      <c r="H43" s="24"/>
      <c r="I43" s="24"/>
    </row>
    <row r="44" spans="1:11" x14ac:dyDescent="0.25">
      <c r="A44" s="24"/>
      <c r="B44" s="24"/>
      <c r="C44" s="24"/>
      <c r="D44" s="24"/>
      <c r="E44" s="24"/>
      <c r="F44" s="24"/>
      <c r="G44" s="24"/>
      <c r="H44" s="249"/>
      <c r="I44" s="24"/>
    </row>
    <row r="45" spans="1:11" x14ac:dyDescent="0.25">
      <c r="A45" s="24"/>
      <c r="B45" s="24"/>
      <c r="C45" s="24"/>
      <c r="D45" s="24"/>
      <c r="E45" s="24"/>
      <c r="F45" s="24"/>
      <c r="G45" s="24"/>
      <c r="H45" s="249"/>
      <c r="I45" s="24"/>
    </row>
    <row r="46" spans="1:11" x14ac:dyDescent="0.25">
      <c r="A46" s="24"/>
      <c r="B46" s="24"/>
      <c r="C46" s="24"/>
      <c r="D46" s="24"/>
      <c r="E46" s="24"/>
      <c r="F46" s="24"/>
      <c r="G46" s="24"/>
      <c r="H46" s="249"/>
      <c r="I46" s="24"/>
    </row>
    <row r="47" spans="1:11" x14ac:dyDescent="0.25">
      <c r="A47" s="24"/>
      <c r="B47" s="24"/>
      <c r="C47" s="24"/>
      <c r="D47" s="24"/>
      <c r="E47" s="24"/>
      <c r="F47" s="24"/>
      <c r="G47" s="24"/>
      <c r="H47" s="249"/>
      <c r="I47" s="24"/>
    </row>
    <row r="48" spans="1:11" x14ac:dyDescent="0.25">
      <c r="A48" s="24"/>
      <c r="B48" s="24"/>
      <c r="C48" s="24"/>
      <c r="D48" s="24"/>
      <c r="E48" s="24"/>
      <c r="F48" s="24"/>
      <c r="G48" s="24"/>
      <c r="H48" s="249"/>
      <c r="I48" s="24"/>
    </row>
    <row r="49" spans="1:9" x14ac:dyDescent="0.25">
      <c r="A49" s="24"/>
      <c r="B49" s="24"/>
      <c r="C49" s="24"/>
      <c r="D49" s="24"/>
      <c r="E49" s="24"/>
      <c r="F49" s="24"/>
      <c r="G49" s="24"/>
      <c r="H49" s="249"/>
      <c r="I49" s="24"/>
    </row>
    <row r="50" spans="1:9" x14ac:dyDescent="0.25">
      <c r="A50" s="24"/>
      <c r="B50" s="24"/>
      <c r="C50" s="24"/>
      <c r="D50" s="24"/>
      <c r="E50" s="24"/>
      <c r="F50" s="24"/>
      <c r="G50" s="24"/>
      <c r="H50" s="249"/>
      <c r="I50" s="24"/>
    </row>
    <row r="51" spans="1:9" x14ac:dyDescent="0.25">
      <c r="A51" s="24"/>
      <c r="B51" s="24"/>
      <c r="C51" s="24"/>
      <c r="D51" s="24"/>
      <c r="E51" s="24"/>
      <c r="F51" s="24"/>
      <c r="G51" s="24"/>
      <c r="H51" s="249"/>
      <c r="I51" s="24"/>
    </row>
    <row r="52" spans="1:9" x14ac:dyDescent="0.25">
      <c r="A52" s="24"/>
      <c r="B52" s="24"/>
      <c r="C52" s="24"/>
      <c r="D52" s="24"/>
      <c r="E52" s="24"/>
      <c r="F52" s="24"/>
      <c r="G52" s="24"/>
      <c r="H52" s="249"/>
      <c r="I52" s="24"/>
    </row>
    <row r="53" spans="1:9" x14ac:dyDescent="0.25">
      <c r="A53" s="24"/>
      <c r="B53" s="24"/>
      <c r="C53" s="24"/>
      <c r="D53" s="24"/>
      <c r="E53" s="24"/>
      <c r="F53" s="24"/>
      <c r="G53" s="24"/>
      <c r="H53" s="249"/>
      <c r="I53" s="24"/>
    </row>
    <row r="54" spans="1:9" x14ac:dyDescent="0.25">
      <c r="A54" s="24"/>
      <c r="B54" s="24"/>
      <c r="C54" s="24"/>
      <c r="D54" s="24"/>
      <c r="E54" s="24"/>
      <c r="F54" s="24"/>
      <c r="G54" s="24"/>
      <c r="H54" s="249"/>
      <c r="I54" s="24"/>
    </row>
    <row r="55" spans="1:9" x14ac:dyDescent="0.25">
      <c r="A55" s="24"/>
      <c r="B55" s="24"/>
      <c r="C55" s="24"/>
      <c r="D55" s="24"/>
      <c r="E55" s="24"/>
      <c r="F55" s="24"/>
      <c r="G55" s="24"/>
      <c r="H55" s="249"/>
      <c r="I55" s="24"/>
    </row>
    <row r="56" spans="1:9" x14ac:dyDescent="0.25">
      <c r="A56" s="24"/>
      <c r="B56" s="24"/>
      <c r="C56" s="24"/>
      <c r="D56" s="24"/>
      <c r="E56" s="24"/>
      <c r="F56" s="24"/>
      <c r="G56" s="24"/>
      <c r="H56" s="249"/>
      <c r="I56" s="24"/>
    </row>
    <row r="57" spans="1:9" x14ac:dyDescent="0.25">
      <c r="A57" s="24"/>
      <c r="B57" s="24"/>
      <c r="C57" s="24"/>
      <c r="D57" s="24"/>
      <c r="E57" s="24"/>
      <c r="F57" s="24"/>
      <c r="G57" s="24"/>
      <c r="H57" s="249"/>
      <c r="I57" s="24"/>
    </row>
    <row r="58" spans="1:9" x14ac:dyDescent="0.25">
      <c r="A58" s="24"/>
      <c r="B58" s="24"/>
      <c r="C58" s="24"/>
      <c r="D58" s="24"/>
      <c r="E58" s="24"/>
      <c r="F58" s="24"/>
      <c r="G58" s="24"/>
      <c r="H58" s="249"/>
      <c r="I58" s="24"/>
    </row>
    <row r="59" spans="1:9" x14ac:dyDescent="0.25">
      <c r="A59" s="24"/>
      <c r="B59" s="24"/>
      <c r="C59" s="24"/>
      <c r="D59" s="24"/>
      <c r="E59" s="24"/>
      <c r="F59" s="24"/>
      <c r="G59" s="24"/>
      <c r="H59" s="249"/>
      <c r="I59" s="24"/>
    </row>
    <row r="60" spans="1:9" x14ac:dyDescent="0.25">
      <c r="A60" s="24"/>
      <c r="B60" s="24"/>
      <c r="C60" s="24"/>
      <c r="D60" s="24"/>
      <c r="E60" s="24"/>
      <c r="F60" s="24"/>
      <c r="G60" s="24"/>
      <c r="H60" s="249"/>
      <c r="I60" s="24"/>
    </row>
    <row r="61" spans="1:9" x14ac:dyDescent="0.25">
      <c r="A61" s="24"/>
      <c r="B61" s="24"/>
      <c r="C61" s="24"/>
      <c r="D61" s="24"/>
      <c r="E61" s="24"/>
      <c r="F61" s="24"/>
      <c r="G61" s="24"/>
      <c r="H61" s="249"/>
      <c r="I61" s="24"/>
    </row>
    <row r="62" spans="1:9" x14ac:dyDescent="0.25">
      <c r="A62" s="24"/>
      <c r="B62" s="24"/>
      <c r="C62" s="24"/>
      <c r="D62" s="24"/>
      <c r="E62" s="24"/>
      <c r="F62" s="24"/>
      <c r="G62" s="24"/>
      <c r="H62" s="249"/>
      <c r="I62" s="24"/>
    </row>
    <row r="63" spans="1:9" x14ac:dyDescent="0.25">
      <c r="A63" s="24"/>
      <c r="B63" s="24"/>
      <c r="C63" s="24"/>
      <c r="D63" s="24"/>
      <c r="E63" s="24"/>
      <c r="F63" s="24"/>
      <c r="G63" s="24"/>
      <c r="H63" s="249"/>
      <c r="I63" s="24"/>
    </row>
    <row r="64" spans="1:9" x14ac:dyDescent="0.25">
      <c r="A64" s="24"/>
      <c r="B64" s="24"/>
      <c r="C64" s="24"/>
      <c r="D64" s="24"/>
      <c r="E64" s="24"/>
      <c r="F64" s="24"/>
      <c r="G64" s="24"/>
      <c r="H64" s="249"/>
      <c r="I64" s="24"/>
    </row>
    <row r="65" spans="1:9" x14ac:dyDescent="0.25">
      <c r="A65" s="24"/>
      <c r="B65" s="24"/>
      <c r="C65" s="24"/>
      <c r="D65" s="24"/>
      <c r="E65" s="24"/>
      <c r="F65" s="24"/>
      <c r="G65" s="24"/>
      <c r="H65" s="249"/>
      <c r="I65" s="24"/>
    </row>
    <row r="66" spans="1:9" x14ac:dyDescent="0.25">
      <c r="A66" s="24"/>
      <c r="B66" s="24"/>
      <c r="C66" s="24"/>
      <c r="D66" s="24"/>
      <c r="E66" s="24"/>
      <c r="F66" s="24"/>
      <c r="G66" s="24"/>
      <c r="H66" s="249"/>
      <c r="I66" s="24"/>
    </row>
    <row r="67" spans="1:9" x14ac:dyDescent="0.25">
      <c r="A67" s="24"/>
      <c r="B67" s="24"/>
      <c r="C67" s="24"/>
      <c r="D67" s="24"/>
      <c r="E67" s="24"/>
      <c r="F67" s="24"/>
      <c r="G67" s="24"/>
      <c r="H67" s="249"/>
      <c r="I67" s="24"/>
    </row>
    <row r="68" spans="1:9" x14ac:dyDescent="0.25">
      <c r="A68" s="24"/>
      <c r="B68" s="24"/>
      <c r="C68" s="24"/>
      <c r="D68" s="24"/>
      <c r="E68" s="24"/>
      <c r="F68" s="24"/>
      <c r="G68" s="24"/>
      <c r="H68" s="249"/>
      <c r="I68" s="24"/>
    </row>
    <row r="69" spans="1:9" x14ac:dyDescent="0.25">
      <c r="A69" s="24"/>
      <c r="B69" s="24"/>
      <c r="C69" s="24"/>
      <c r="D69" s="24"/>
      <c r="E69" s="24"/>
      <c r="F69" s="24"/>
      <c r="G69" s="24"/>
      <c r="H69" s="249"/>
      <c r="I69" s="24"/>
    </row>
    <row r="70" spans="1:9" x14ac:dyDescent="0.25">
      <c r="A70" s="24"/>
      <c r="B70" s="24"/>
      <c r="C70" s="24"/>
      <c r="D70" s="24"/>
      <c r="E70" s="24"/>
      <c r="F70" s="24"/>
      <c r="G70" s="24"/>
      <c r="H70" s="249"/>
      <c r="I70" s="24"/>
    </row>
    <row r="71" spans="1:9" x14ac:dyDescent="0.25">
      <c r="A71" s="24"/>
      <c r="B71" s="24"/>
      <c r="C71" s="24"/>
      <c r="D71" s="24"/>
      <c r="E71" s="24"/>
      <c r="F71" s="24"/>
      <c r="G71" s="24"/>
      <c r="H71" s="249"/>
      <c r="I71" s="24"/>
    </row>
    <row r="72" spans="1:9" x14ac:dyDescent="0.25">
      <c r="A72" s="24"/>
      <c r="B72" s="24"/>
      <c r="C72" s="24"/>
      <c r="D72" s="24"/>
      <c r="E72" s="24"/>
      <c r="F72" s="24"/>
      <c r="G72" s="24"/>
      <c r="H72" s="249"/>
      <c r="I72" s="24"/>
    </row>
    <row r="73" spans="1:9" x14ac:dyDescent="0.25">
      <c r="A73" s="24"/>
      <c r="B73" s="24"/>
      <c r="C73" s="24"/>
      <c r="D73" s="24"/>
      <c r="E73" s="24"/>
      <c r="F73" s="24"/>
      <c r="G73" s="24"/>
      <c r="H73" s="249"/>
      <c r="I73" s="24"/>
    </row>
    <row r="74" spans="1:9" x14ac:dyDescent="0.25">
      <c r="A74" s="24"/>
      <c r="B74" s="24"/>
      <c r="C74" s="24"/>
      <c r="D74" s="24"/>
      <c r="E74" s="24"/>
      <c r="F74" s="24"/>
      <c r="G74" s="24"/>
      <c r="H74" s="249"/>
      <c r="I74" s="24"/>
    </row>
    <row r="75" spans="1:9" x14ac:dyDescent="0.25">
      <c r="A75" s="24"/>
      <c r="B75" s="24"/>
      <c r="C75" s="24"/>
      <c r="D75" s="24"/>
      <c r="E75" s="24"/>
      <c r="F75" s="24"/>
      <c r="G75" s="24"/>
      <c r="H75" s="249"/>
      <c r="I75" s="24"/>
    </row>
    <row r="76" spans="1:9" x14ac:dyDescent="0.25">
      <c r="A76" s="24"/>
      <c r="B76" s="24"/>
      <c r="C76" s="24"/>
      <c r="D76" s="24"/>
      <c r="E76" s="24"/>
      <c r="F76" s="24"/>
      <c r="G76" s="24"/>
      <c r="H76" s="249"/>
      <c r="I76" s="24"/>
    </row>
    <row r="77" spans="1:9" x14ac:dyDescent="0.25">
      <c r="A77" s="24"/>
      <c r="B77" s="24"/>
      <c r="C77" s="24"/>
      <c r="D77" s="24"/>
      <c r="E77" s="24"/>
      <c r="F77" s="24"/>
      <c r="G77" s="24"/>
      <c r="H77" s="249"/>
      <c r="I77" s="24"/>
    </row>
    <row r="78" spans="1:9" x14ac:dyDescent="0.25">
      <c r="A78" s="24"/>
      <c r="B78" s="24"/>
      <c r="C78" s="24"/>
      <c r="D78" s="24"/>
      <c r="E78" s="24"/>
      <c r="F78" s="24"/>
      <c r="G78" s="24"/>
      <c r="H78" s="249"/>
      <c r="I78" s="24"/>
    </row>
    <row r="79" spans="1:9" x14ac:dyDescent="0.25">
      <c r="A79" s="24"/>
      <c r="B79" s="24"/>
      <c r="C79" s="24"/>
      <c r="D79" s="24"/>
      <c r="E79" s="24"/>
      <c r="F79" s="24"/>
      <c r="G79" s="24"/>
      <c r="H79" s="249"/>
      <c r="I79" s="24"/>
    </row>
    <row r="80" spans="1:9" x14ac:dyDescent="0.25">
      <c r="A80" s="24"/>
      <c r="B80" s="24"/>
      <c r="C80" s="24"/>
      <c r="D80" s="24"/>
      <c r="E80" s="24"/>
      <c r="F80" s="24"/>
      <c r="G80" s="24"/>
      <c r="H80" s="24"/>
      <c r="I80" s="24"/>
    </row>
    <row r="81" spans="1:9" x14ac:dyDescent="0.25">
      <c r="A81" s="24"/>
      <c r="B81" s="24"/>
      <c r="C81" s="24"/>
      <c r="D81" s="24"/>
      <c r="E81" s="24"/>
      <c r="F81" s="24"/>
      <c r="G81" s="24"/>
      <c r="H81" s="24"/>
      <c r="I81" s="24"/>
    </row>
  </sheetData>
  <sortState ref="A23:K40">
    <sortCondition ref="C23:C40"/>
  </sortState>
  <mergeCells count="9">
    <mergeCell ref="H44:H47"/>
    <mergeCell ref="H64:H67"/>
    <mergeCell ref="H68:H71"/>
    <mergeCell ref="H72:H75"/>
    <mergeCell ref="H76:H79"/>
    <mergeCell ref="H60:H63"/>
    <mergeCell ref="H56:H59"/>
    <mergeCell ref="H52:H55"/>
    <mergeCell ref="H48:H51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rowBreaks count="2" manualBreakCount="2">
    <brk id="22" max="10" man="1"/>
    <brk id="4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05"/>
  <sheetViews>
    <sheetView topLeftCell="A76" workbookViewId="0">
      <selection activeCell="D97" sqref="D97"/>
    </sheetView>
  </sheetViews>
  <sheetFormatPr defaultRowHeight="15" x14ac:dyDescent="0.25"/>
  <cols>
    <col min="1" max="1" width="20.140625" style="208" bestFit="1" customWidth="1"/>
    <col min="2" max="3" width="9.140625" style="208"/>
    <col min="4" max="4" width="9.140625" style="210"/>
  </cols>
  <sheetData>
    <row r="1" spans="1:4" x14ac:dyDescent="0.25">
      <c r="A1" s="208" t="s">
        <v>642</v>
      </c>
      <c r="C1" s="208">
        <v>290</v>
      </c>
    </row>
    <row r="3" spans="1:4" x14ac:dyDescent="0.25">
      <c r="A3" s="208" t="s">
        <v>643</v>
      </c>
      <c r="B3" s="209" t="s">
        <v>644</v>
      </c>
      <c r="C3" s="208" t="s">
        <v>645</v>
      </c>
    </row>
    <row r="4" spans="1:4" x14ac:dyDescent="0.25">
      <c r="A4" s="208">
        <v>75</v>
      </c>
      <c r="B4" s="208">
        <v>197.5</v>
      </c>
      <c r="C4" s="208">
        <v>68</v>
      </c>
      <c r="D4" s="210">
        <f>B4/C$1</f>
        <v>0.68103448275862066</v>
      </c>
    </row>
    <row r="5" spans="1:4" x14ac:dyDescent="0.25">
      <c r="A5" s="208">
        <v>50</v>
      </c>
      <c r="B5" s="208">
        <v>178.5</v>
      </c>
      <c r="C5" s="208">
        <v>63</v>
      </c>
      <c r="D5" s="210">
        <f>B5/C$1</f>
        <v>0.6155172413793103</v>
      </c>
    </row>
    <row r="6" spans="1:4" x14ac:dyDescent="0.25">
      <c r="A6" s="208">
        <v>74</v>
      </c>
      <c r="B6" s="208">
        <v>193.5</v>
      </c>
      <c r="C6" s="208">
        <v>67</v>
      </c>
      <c r="D6" s="210">
        <f t="shared" ref="D6:D80" si="0">B6/C$1</f>
        <v>0.66724137931034477</v>
      </c>
    </row>
    <row r="7" spans="1:4" x14ac:dyDescent="0.25">
      <c r="A7" s="208">
        <v>52</v>
      </c>
      <c r="B7" s="208">
        <v>179</v>
      </c>
      <c r="C7" s="208">
        <v>63</v>
      </c>
      <c r="D7" s="210">
        <f t="shared" si="0"/>
        <v>0.61724137931034484</v>
      </c>
    </row>
    <row r="8" spans="1:4" x14ac:dyDescent="0.25">
      <c r="A8" s="208">
        <v>51</v>
      </c>
      <c r="B8" s="208">
        <v>190.5</v>
      </c>
      <c r="C8" s="208">
        <v>66</v>
      </c>
      <c r="D8" s="210">
        <f t="shared" si="0"/>
        <v>0.65689655172413797</v>
      </c>
    </row>
    <row r="9" spans="1:4" x14ac:dyDescent="0.25">
      <c r="A9" s="208">
        <v>105</v>
      </c>
      <c r="B9" s="208">
        <v>170.5</v>
      </c>
      <c r="C9" s="208">
        <v>60</v>
      </c>
      <c r="D9" s="210">
        <f t="shared" si="0"/>
        <v>0.58793103448275863</v>
      </c>
    </row>
    <row r="10" spans="1:4" x14ac:dyDescent="0.25">
      <c r="A10" s="208">
        <v>79</v>
      </c>
      <c r="B10" s="208">
        <v>181.5</v>
      </c>
      <c r="C10" s="208">
        <v>62</v>
      </c>
      <c r="D10" s="210">
        <f t="shared" si="0"/>
        <v>0.62586206896551722</v>
      </c>
    </row>
    <row r="11" spans="1:4" x14ac:dyDescent="0.25">
      <c r="A11" s="208">
        <v>77</v>
      </c>
      <c r="B11" s="208">
        <v>183.5</v>
      </c>
      <c r="C11" s="208">
        <v>64</v>
      </c>
      <c r="D11" s="210">
        <f t="shared" si="0"/>
        <v>0.63275862068965516</v>
      </c>
    </row>
    <row r="12" spans="1:4" x14ac:dyDescent="0.25">
      <c r="A12" s="208">
        <v>78</v>
      </c>
      <c r="B12" s="208">
        <v>192.5</v>
      </c>
      <c r="C12" s="208">
        <v>66</v>
      </c>
      <c r="D12" s="210">
        <f t="shared" si="0"/>
        <v>0.66379310344827591</v>
      </c>
    </row>
    <row r="13" spans="1:4" x14ac:dyDescent="0.25">
      <c r="A13" s="208">
        <v>76</v>
      </c>
      <c r="B13" s="208">
        <v>185.5</v>
      </c>
      <c r="C13" s="208">
        <v>65</v>
      </c>
      <c r="D13" s="210">
        <f t="shared" si="0"/>
        <v>0.6396551724137931</v>
      </c>
    </row>
    <row r="14" spans="1:4" x14ac:dyDescent="0.25">
      <c r="A14" s="208">
        <v>80</v>
      </c>
      <c r="B14" s="208">
        <v>200.5</v>
      </c>
      <c r="C14" s="208">
        <v>69</v>
      </c>
      <c r="D14" s="210">
        <f t="shared" si="0"/>
        <v>0.69137931034482758</v>
      </c>
    </row>
    <row r="15" spans="1:4" x14ac:dyDescent="0.25">
      <c r="A15" s="208">
        <v>81</v>
      </c>
      <c r="B15" s="208">
        <v>201</v>
      </c>
      <c r="C15" s="208">
        <v>70</v>
      </c>
      <c r="D15" s="210">
        <f t="shared" si="0"/>
        <v>0.69310344827586212</v>
      </c>
    </row>
    <row r="16" spans="1:4" x14ac:dyDescent="0.25">
      <c r="A16" s="208">
        <v>54</v>
      </c>
      <c r="B16" s="208">
        <v>163</v>
      </c>
      <c r="C16" s="208">
        <v>58</v>
      </c>
      <c r="D16" s="210">
        <f t="shared" si="0"/>
        <v>0.56206896551724139</v>
      </c>
    </row>
    <row r="17" spans="1:4" x14ac:dyDescent="0.25">
      <c r="A17" s="208">
        <v>58</v>
      </c>
      <c r="B17" s="208">
        <v>178.5</v>
      </c>
      <c r="C17" s="208">
        <v>64</v>
      </c>
      <c r="D17" s="210">
        <f t="shared" si="0"/>
        <v>0.6155172413793103</v>
      </c>
    </row>
    <row r="18" spans="1:4" x14ac:dyDescent="0.25">
      <c r="A18" s="208">
        <v>56</v>
      </c>
      <c r="B18" s="208">
        <v>196</v>
      </c>
      <c r="C18" s="208">
        <v>68</v>
      </c>
      <c r="D18" s="210">
        <f t="shared" si="0"/>
        <v>0.67586206896551726</v>
      </c>
    </row>
    <row r="19" spans="1:4" x14ac:dyDescent="0.25">
      <c r="A19" s="208">
        <v>55</v>
      </c>
      <c r="B19" s="208">
        <v>205.5</v>
      </c>
      <c r="C19" s="208">
        <v>68</v>
      </c>
      <c r="D19" s="210">
        <f t="shared" si="0"/>
        <v>0.70862068965517244</v>
      </c>
    </row>
    <row r="20" spans="1:4" x14ac:dyDescent="0.25">
      <c r="A20" s="208">
        <v>53</v>
      </c>
      <c r="B20" s="208">
        <v>212.5</v>
      </c>
      <c r="C20" s="208">
        <v>74</v>
      </c>
      <c r="D20" s="210">
        <f t="shared" si="0"/>
        <v>0.73275862068965514</v>
      </c>
    </row>
    <row r="21" spans="1:4" x14ac:dyDescent="0.25">
      <c r="A21" s="208">
        <v>61</v>
      </c>
      <c r="B21" s="208">
        <v>186.5</v>
      </c>
      <c r="C21" s="208">
        <v>67</v>
      </c>
      <c r="D21" s="210">
        <f t="shared" si="0"/>
        <v>0.64310344827586208</v>
      </c>
    </row>
    <row r="22" spans="1:4" x14ac:dyDescent="0.25">
      <c r="A22" s="208">
        <v>60</v>
      </c>
      <c r="B22" s="208">
        <v>195.5</v>
      </c>
      <c r="C22" s="208">
        <v>68</v>
      </c>
      <c r="D22" s="210">
        <f t="shared" si="0"/>
        <v>0.67413793103448272</v>
      </c>
    </row>
    <row r="23" spans="1:4" x14ac:dyDescent="0.25">
      <c r="A23" s="208">
        <v>59</v>
      </c>
      <c r="B23" s="208">
        <v>241.5</v>
      </c>
      <c r="C23" s="208">
        <v>84</v>
      </c>
      <c r="D23" s="210">
        <f t="shared" si="0"/>
        <v>0.83275862068965523</v>
      </c>
    </row>
    <row r="24" spans="1:4" x14ac:dyDescent="0.25">
      <c r="A24" s="208">
        <v>82</v>
      </c>
      <c r="B24" s="208">
        <v>189.5</v>
      </c>
      <c r="C24" s="208">
        <v>65</v>
      </c>
      <c r="D24" s="210">
        <f t="shared" si="0"/>
        <v>0.65344827586206899</v>
      </c>
    </row>
    <row r="25" spans="1:4" x14ac:dyDescent="0.25">
      <c r="A25" s="208">
        <v>85</v>
      </c>
      <c r="B25" s="208">
        <v>190</v>
      </c>
      <c r="C25" s="208">
        <v>65</v>
      </c>
      <c r="D25" s="210">
        <f t="shared" si="0"/>
        <v>0.65517241379310343</v>
      </c>
    </row>
    <row r="26" spans="1:4" x14ac:dyDescent="0.25">
      <c r="A26" s="208">
        <v>84</v>
      </c>
      <c r="B26" s="208">
        <v>191</v>
      </c>
      <c r="C26" s="208">
        <v>66</v>
      </c>
      <c r="D26" s="210">
        <f t="shared" si="0"/>
        <v>0.6586206896551724</v>
      </c>
    </row>
    <row r="27" spans="1:4" x14ac:dyDescent="0.25">
      <c r="A27" s="208">
        <v>83</v>
      </c>
      <c r="B27" s="208">
        <v>196</v>
      </c>
      <c r="C27" s="208">
        <v>68</v>
      </c>
      <c r="D27" s="210">
        <f t="shared" si="0"/>
        <v>0.67586206896551726</v>
      </c>
    </row>
    <row r="28" spans="1:4" x14ac:dyDescent="0.25">
      <c r="A28" s="208">
        <v>87</v>
      </c>
      <c r="B28" s="208">
        <v>183.5</v>
      </c>
      <c r="C28" s="208">
        <v>64</v>
      </c>
      <c r="D28" s="210">
        <f t="shared" si="0"/>
        <v>0.63275862068965516</v>
      </c>
    </row>
    <row r="29" spans="1:4" x14ac:dyDescent="0.25">
      <c r="A29" s="208">
        <v>86</v>
      </c>
      <c r="B29" s="208">
        <v>202</v>
      </c>
      <c r="C29" s="208">
        <v>70</v>
      </c>
      <c r="D29" s="210">
        <f t="shared" si="0"/>
        <v>0.69655172413793098</v>
      </c>
    </row>
    <row r="30" spans="1:4" x14ac:dyDescent="0.25">
      <c r="A30" s="208">
        <v>88</v>
      </c>
      <c r="B30" s="208">
        <v>203</v>
      </c>
      <c r="C30" s="208">
        <v>71</v>
      </c>
      <c r="D30" s="210">
        <f t="shared" si="0"/>
        <v>0.7</v>
      </c>
    </row>
    <row r="31" spans="1:4" x14ac:dyDescent="0.25">
      <c r="A31" s="208">
        <v>63</v>
      </c>
      <c r="B31" s="208">
        <v>182</v>
      </c>
      <c r="C31" s="208">
        <v>63</v>
      </c>
      <c r="D31" s="210">
        <f t="shared" si="0"/>
        <v>0.62758620689655176</v>
      </c>
    </row>
    <row r="32" spans="1:4" x14ac:dyDescent="0.25">
      <c r="A32" s="208">
        <v>62</v>
      </c>
      <c r="B32" s="208">
        <v>192</v>
      </c>
      <c r="C32" s="208">
        <v>66</v>
      </c>
      <c r="D32" s="210">
        <f t="shared" si="0"/>
        <v>0.66206896551724137</v>
      </c>
    </row>
    <row r="33" spans="1:4" x14ac:dyDescent="0.25">
      <c r="A33" s="208">
        <v>92</v>
      </c>
      <c r="B33" s="208">
        <v>193</v>
      </c>
      <c r="C33" s="208">
        <v>67</v>
      </c>
      <c r="D33" s="210">
        <f t="shared" si="0"/>
        <v>0.66551724137931034</v>
      </c>
    </row>
    <row r="34" spans="1:4" x14ac:dyDescent="0.25">
      <c r="A34" s="208">
        <v>91</v>
      </c>
      <c r="B34" s="208">
        <v>189</v>
      </c>
      <c r="C34" s="208">
        <v>66</v>
      </c>
      <c r="D34" s="210">
        <f t="shared" si="0"/>
        <v>0.65172413793103445</v>
      </c>
    </row>
    <row r="35" spans="1:4" x14ac:dyDescent="0.25">
      <c r="A35" s="208">
        <v>90</v>
      </c>
      <c r="B35" s="208">
        <v>186.5</v>
      </c>
      <c r="C35" s="208">
        <v>65</v>
      </c>
      <c r="D35" s="210">
        <f t="shared" si="0"/>
        <v>0.64310344827586208</v>
      </c>
    </row>
    <row r="36" spans="1:4" x14ac:dyDescent="0.25">
      <c r="A36" s="208">
        <v>89</v>
      </c>
      <c r="B36" s="208">
        <v>192.5</v>
      </c>
      <c r="C36" s="208">
        <v>66</v>
      </c>
      <c r="D36" s="210">
        <f t="shared" si="0"/>
        <v>0.66379310344827591</v>
      </c>
    </row>
    <row r="37" spans="1:4" x14ac:dyDescent="0.25">
      <c r="A37" s="208">
        <v>68</v>
      </c>
      <c r="B37" s="208">
        <v>183</v>
      </c>
      <c r="C37" s="208">
        <v>64</v>
      </c>
      <c r="D37" s="210">
        <f t="shared" si="0"/>
        <v>0.63103448275862073</v>
      </c>
    </row>
    <row r="38" spans="1:4" x14ac:dyDescent="0.25">
      <c r="A38" s="208">
        <v>69</v>
      </c>
      <c r="B38" s="208">
        <v>182.5</v>
      </c>
      <c r="C38" s="208">
        <v>63</v>
      </c>
      <c r="D38" s="210">
        <f t="shared" si="0"/>
        <v>0.62931034482758619</v>
      </c>
    </row>
    <row r="39" spans="1:4" x14ac:dyDescent="0.25">
      <c r="A39" s="208">
        <v>67</v>
      </c>
      <c r="B39" s="208">
        <v>191</v>
      </c>
      <c r="C39" s="208">
        <v>67</v>
      </c>
      <c r="D39" s="210">
        <f t="shared" si="0"/>
        <v>0.6586206896551724</v>
      </c>
    </row>
    <row r="40" spans="1:4" x14ac:dyDescent="0.25">
      <c r="A40" s="208">
        <v>65</v>
      </c>
      <c r="B40" s="208">
        <v>151.5</v>
      </c>
      <c r="C40" s="208">
        <v>57</v>
      </c>
      <c r="D40" s="210">
        <f t="shared" si="0"/>
        <v>0.52241379310344827</v>
      </c>
    </row>
    <row r="41" spans="1:4" x14ac:dyDescent="0.25">
      <c r="A41" s="208">
        <v>64</v>
      </c>
      <c r="B41" s="208">
        <v>177</v>
      </c>
      <c r="C41" s="208">
        <v>62</v>
      </c>
      <c r="D41" s="210">
        <f t="shared" si="0"/>
        <v>0.6103448275862069</v>
      </c>
    </row>
    <row r="42" spans="1:4" x14ac:dyDescent="0.25">
      <c r="A42" s="208">
        <v>66</v>
      </c>
      <c r="B42" s="208">
        <v>206.5</v>
      </c>
      <c r="C42" s="208">
        <v>71</v>
      </c>
      <c r="D42" s="210">
        <f t="shared" si="0"/>
        <v>0.71206896551724141</v>
      </c>
    </row>
    <row r="43" spans="1:4" x14ac:dyDescent="0.25">
      <c r="A43" s="208">
        <v>96</v>
      </c>
      <c r="B43" s="208">
        <v>221.5</v>
      </c>
      <c r="C43" s="208">
        <v>73</v>
      </c>
      <c r="D43" s="237">
        <f t="shared" si="0"/>
        <v>0.76379310344827589</v>
      </c>
    </row>
    <row r="44" spans="1:4" x14ac:dyDescent="0.25">
      <c r="A44" s="208">
        <v>95</v>
      </c>
      <c r="B44" s="208">
        <v>210.5</v>
      </c>
      <c r="C44" s="208">
        <v>74</v>
      </c>
      <c r="D44" s="210">
        <f t="shared" si="0"/>
        <v>0.72586206896551719</v>
      </c>
    </row>
    <row r="45" spans="1:4" x14ac:dyDescent="0.25">
      <c r="A45" s="208">
        <v>71</v>
      </c>
      <c r="B45" s="208">
        <v>188</v>
      </c>
      <c r="C45" s="208">
        <v>66</v>
      </c>
      <c r="D45" s="210">
        <f t="shared" si="0"/>
        <v>0.64827586206896548</v>
      </c>
    </row>
    <row r="46" spans="1:4" x14ac:dyDescent="0.25">
      <c r="A46" s="208">
        <v>72</v>
      </c>
      <c r="B46" s="208">
        <v>177.5</v>
      </c>
      <c r="C46" s="208">
        <v>64</v>
      </c>
      <c r="D46" s="210">
        <f t="shared" si="0"/>
        <v>0.61206896551724133</v>
      </c>
    </row>
    <row r="47" spans="1:4" x14ac:dyDescent="0.25">
      <c r="A47" s="208">
        <v>97</v>
      </c>
      <c r="B47" s="208">
        <v>186</v>
      </c>
      <c r="C47" s="208">
        <v>64</v>
      </c>
      <c r="D47" s="210">
        <f t="shared" si="0"/>
        <v>0.64137931034482754</v>
      </c>
    </row>
    <row r="48" spans="1:4" x14ac:dyDescent="0.25">
      <c r="A48" s="208">
        <v>70</v>
      </c>
      <c r="B48" s="208">
        <v>193</v>
      </c>
      <c r="C48" s="208">
        <v>69</v>
      </c>
      <c r="D48" s="210">
        <f t="shared" si="0"/>
        <v>0.66551724137931034</v>
      </c>
    </row>
    <row r="49" spans="1:4" x14ac:dyDescent="0.25">
      <c r="A49" s="208">
        <v>73</v>
      </c>
      <c r="B49" s="208">
        <v>201.5</v>
      </c>
      <c r="C49" s="208">
        <v>70</v>
      </c>
      <c r="D49" s="210">
        <f t="shared" si="0"/>
        <v>0.69482758620689655</v>
      </c>
    </row>
    <row r="50" spans="1:4" x14ac:dyDescent="0.25">
      <c r="A50" s="208">
        <v>94</v>
      </c>
      <c r="B50" s="208">
        <v>179.5</v>
      </c>
      <c r="C50" s="208">
        <v>62</v>
      </c>
      <c r="D50" s="210">
        <f t="shared" si="0"/>
        <v>0.61896551724137927</v>
      </c>
    </row>
    <row r="51" spans="1:4" x14ac:dyDescent="0.25">
      <c r="A51" s="208">
        <v>93</v>
      </c>
      <c r="B51" s="208">
        <v>196</v>
      </c>
      <c r="C51" s="208">
        <v>68</v>
      </c>
      <c r="D51" s="210">
        <f t="shared" si="0"/>
        <v>0.67586206896551726</v>
      </c>
    </row>
    <row r="52" spans="1:4" x14ac:dyDescent="0.25">
      <c r="A52" s="208">
        <v>124</v>
      </c>
      <c r="B52" s="208">
        <v>197.5</v>
      </c>
      <c r="C52" s="208">
        <v>68</v>
      </c>
      <c r="D52" s="210">
        <f t="shared" si="0"/>
        <v>0.68103448275862066</v>
      </c>
    </row>
    <row r="53" spans="1:4" x14ac:dyDescent="0.25">
      <c r="A53" s="208">
        <v>124</v>
      </c>
      <c r="B53" s="208">
        <v>197.5</v>
      </c>
      <c r="C53" s="208">
        <v>66</v>
      </c>
      <c r="D53" s="210">
        <f t="shared" si="0"/>
        <v>0.68103448275862066</v>
      </c>
    </row>
    <row r="54" spans="1:4" x14ac:dyDescent="0.25">
      <c r="A54" s="208">
        <v>100</v>
      </c>
      <c r="B54" s="208">
        <v>217.5</v>
      </c>
      <c r="C54" s="208">
        <v>77</v>
      </c>
      <c r="D54" s="210">
        <f t="shared" si="0"/>
        <v>0.75</v>
      </c>
    </row>
    <row r="55" spans="1:4" x14ac:dyDescent="0.25">
      <c r="A55" s="208">
        <v>101</v>
      </c>
      <c r="B55" s="208">
        <v>176</v>
      </c>
      <c r="C55" s="208">
        <v>64</v>
      </c>
      <c r="D55" s="210">
        <f t="shared" si="0"/>
        <v>0.60689655172413792</v>
      </c>
    </row>
    <row r="56" spans="1:4" x14ac:dyDescent="0.25">
      <c r="A56" s="208">
        <v>126</v>
      </c>
      <c r="B56" s="208">
        <v>188.5</v>
      </c>
      <c r="C56" s="208">
        <v>64</v>
      </c>
      <c r="D56" s="210">
        <f t="shared" si="0"/>
        <v>0.65</v>
      </c>
    </row>
    <row r="57" spans="1:4" x14ac:dyDescent="0.25">
      <c r="A57" s="208">
        <v>127</v>
      </c>
      <c r="B57" s="208">
        <v>188</v>
      </c>
      <c r="C57" s="208">
        <v>64</v>
      </c>
      <c r="D57" s="210">
        <f t="shared" si="0"/>
        <v>0.64827586206896548</v>
      </c>
    </row>
    <row r="58" spans="1:4" x14ac:dyDescent="0.25">
      <c r="A58" s="208">
        <v>103</v>
      </c>
      <c r="B58" s="208">
        <v>199</v>
      </c>
      <c r="C58" s="208">
        <v>69</v>
      </c>
      <c r="D58" s="210">
        <f t="shared" si="0"/>
        <v>0.68620689655172418</v>
      </c>
    </row>
    <row r="59" spans="1:4" x14ac:dyDescent="0.25">
      <c r="A59" s="208">
        <v>102</v>
      </c>
      <c r="B59" s="208">
        <v>169</v>
      </c>
      <c r="C59" s="208">
        <v>58</v>
      </c>
      <c r="D59" s="210">
        <f t="shared" si="0"/>
        <v>0.58275862068965523</v>
      </c>
    </row>
    <row r="60" spans="1:4" x14ac:dyDescent="0.25">
      <c r="A60" s="208">
        <v>104</v>
      </c>
      <c r="B60" s="208">
        <v>209.5</v>
      </c>
      <c r="C60" s="208">
        <v>74</v>
      </c>
      <c r="D60" s="210">
        <f t="shared" si="0"/>
        <v>0.72241379310344822</v>
      </c>
    </row>
    <row r="61" spans="1:4" x14ac:dyDescent="0.25">
      <c r="A61" s="208">
        <v>107</v>
      </c>
      <c r="B61" s="208">
        <v>168</v>
      </c>
      <c r="C61" s="208">
        <v>59</v>
      </c>
      <c r="D61" s="210">
        <f t="shared" si="0"/>
        <v>0.57931034482758625</v>
      </c>
    </row>
    <row r="62" spans="1:4" x14ac:dyDescent="0.25">
      <c r="A62" s="208">
        <v>106</v>
      </c>
      <c r="B62" s="208">
        <v>210.5</v>
      </c>
      <c r="C62" s="208">
        <v>72</v>
      </c>
      <c r="D62" s="210">
        <f t="shared" si="0"/>
        <v>0.72586206896551719</v>
      </c>
    </row>
    <row r="63" spans="1:4" x14ac:dyDescent="0.25">
      <c r="A63" s="208">
        <v>130</v>
      </c>
      <c r="B63" s="208">
        <v>201.5</v>
      </c>
      <c r="C63" s="208">
        <v>70</v>
      </c>
      <c r="D63" s="210">
        <f t="shared" si="0"/>
        <v>0.69482758620689655</v>
      </c>
    </row>
    <row r="64" spans="1:4" x14ac:dyDescent="0.25">
      <c r="A64" s="208">
        <v>128</v>
      </c>
      <c r="B64" s="208">
        <v>191</v>
      </c>
      <c r="C64" s="208">
        <v>63</v>
      </c>
      <c r="D64" s="210">
        <f t="shared" si="0"/>
        <v>0.6586206896551724</v>
      </c>
    </row>
    <row r="65" spans="1:4" x14ac:dyDescent="0.25">
      <c r="A65" s="208">
        <v>129</v>
      </c>
      <c r="B65" s="208">
        <v>200.5</v>
      </c>
      <c r="C65" s="208">
        <v>70</v>
      </c>
      <c r="D65" s="210">
        <f t="shared" si="0"/>
        <v>0.69137931034482758</v>
      </c>
    </row>
    <row r="66" spans="1:4" x14ac:dyDescent="0.25">
      <c r="A66" s="208">
        <v>133</v>
      </c>
      <c r="B66" s="208">
        <v>195.5</v>
      </c>
      <c r="C66" s="208">
        <v>68</v>
      </c>
      <c r="D66" s="210">
        <f t="shared" si="0"/>
        <v>0.67413793103448272</v>
      </c>
    </row>
    <row r="67" spans="1:4" x14ac:dyDescent="0.25">
      <c r="A67" s="208">
        <v>132</v>
      </c>
      <c r="B67" s="208">
        <v>192.5</v>
      </c>
      <c r="C67" s="208">
        <v>66</v>
      </c>
      <c r="D67" s="210">
        <f t="shared" si="0"/>
        <v>0.66379310344827591</v>
      </c>
    </row>
    <row r="68" spans="1:4" x14ac:dyDescent="0.25">
      <c r="A68" s="208">
        <v>108</v>
      </c>
      <c r="B68" s="208">
        <v>183</v>
      </c>
      <c r="C68" s="208">
        <v>63</v>
      </c>
      <c r="D68" s="210">
        <f t="shared" si="0"/>
        <v>0.63103448275862073</v>
      </c>
    </row>
    <row r="69" spans="1:4" x14ac:dyDescent="0.25">
      <c r="A69" s="208">
        <v>109</v>
      </c>
      <c r="B69" s="208">
        <v>199.5</v>
      </c>
      <c r="C69" s="208">
        <v>69</v>
      </c>
      <c r="D69" s="210">
        <f t="shared" si="0"/>
        <v>0.68793103448275861</v>
      </c>
    </row>
    <row r="70" spans="1:4" x14ac:dyDescent="0.25">
      <c r="A70" s="208">
        <v>134</v>
      </c>
      <c r="B70" s="208">
        <v>187.5</v>
      </c>
      <c r="C70" s="208">
        <v>63</v>
      </c>
      <c r="D70" s="210">
        <f t="shared" si="0"/>
        <v>0.64655172413793105</v>
      </c>
    </row>
    <row r="71" spans="1:4" x14ac:dyDescent="0.25">
      <c r="A71" s="208">
        <v>111</v>
      </c>
      <c r="B71" s="208">
        <v>182.5</v>
      </c>
      <c r="C71" s="208">
        <v>63</v>
      </c>
      <c r="D71" s="210">
        <f t="shared" si="0"/>
        <v>0.62931034482758619</v>
      </c>
    </row>
    <row r="72" spans="1:4" x14ac:dyDescent="0.25">
      <c r="A72" s="208">
        <v>112</v>
      </c>
      <c r="B72" s="208">
        <v>183</v>
      </c>
      <c r="C72" s="208">
        <v>63</v>
      </c>
      <c r="D72" s="210">
        <f t="shared" si="0"/>
        <v>0.63103448275862073</v>
      </c>
    </row>
    <row r="73" spans="1:4" x14ac:dyDescent="0.25">
      <c r="A73" s="208">
        <v>136</v>
      </c>
      <c r="B73" s="208">
        <v>189</v>
      </c>
      <c r="C73" s="208">
        <v>65</v>
      </c>
      <c r="D73" s="210">
        <f t="shared" si="0"/>
        <v>0.65172413793103445</v>
      </c>
    </row>
    <row r="74" spans="1:4" x14ac:dyDescent="0.25">
      <c r="A74" s="208">
        <v>135</v>
      </c>
      <c r="B74" s="208">
        <v>190.5</v>
      </c>
      <c r="C74" s="208">
        <v>64</v>
      </c>
      <c r="D74" s="210">
        <f t="shared" si="0"/>
        <v>0.65689655172413797</v>
      </c>
    </row>
    <row r="75" spans="1:4" x14ac:dyDescent="0.25">
      <c r="A75" s="208">
        <v>110</v>
      </c>
      <c r="B75" s="208">
        <v>175</v>
      </c>
      <c r="C75" s="208">
        <v>63</v>
      </c>
      <c r="D75" s="210">
        <f t="shared" si="0"/>
        <v>0.60344827586206895</v>
      </c>
    </row>
    <row r="76" spans="1:4" x14ac:dyDescent="0.25">
      <c r="A76" s="208">
        <v>114</v>
      </c>
      <c r="B76" s="208">
        <v>194</v>
      </c>
      <c r="C76" s="208">
        <v>67</v>
      </c>
      <c r="D76" s="210">
        <f t="shared" si="0"/>
        <v>0.66896551724137931</v>
      </c>
    </row>
    <row r="77" spans="1:4" x14ac:dyDescent="0.25">
      <c r="A77" s="208">
        <v>137</v>
      </c>
      <c r="B77" s="208">
        <v>187</v>
      </c>
      <c r="C77" s="208">
        <v>65</v>
      </c>
      <c r="D77" s="210">
        <f t="shared" si="0"/>
        <v>0.64482758620689651</v>
      </c>
    </row>
    <row r="78" spans="1:4" x14ac:dyDescent="0.25">
      <c r="A78" s="208">
        <v>138</v>
      </c>
      <c r="B78" s="208">
        <v>188.5</v>
      </c>
      <c r="C78" s="208">
        <v>64</v>
      </c>
      <c r="D78" s="210">
        <f t="shared" si="0"/>
        <v>0.65</v>
      </c>
    </row>
    <row r="79" spans="1:4" x14ac:dyDescent="0.25">
      <c r="A79" s="208">
        <v>117</v>
      </c>
      <c r="B79" s="208">
        <v>204.5</v>
      </c>
      <c r="C79" s="208">
        <v>71</v>
      </c>
      <c r="D79" s="210">
        <f t="shared" si="0"/>
        <v>0.70517241379310347</v>
      </c>
    </row>
    <row r="80" spans="1:4" x14ac:dyDescent="0.25">
      <c r="A80" s="208">
        <v>115</v>
      </c>
      <c r="B80" s="208" t="s">
        <v>679</v>
      </c>
      <c r="C80" s="208" t="s">
        <v>679</v>
      </c>
      <c r="D80" s="210" t="e">
        <f t="shared" si="0"/>
        <v>#VALUE!</v>
      </c>
    </row>
    <row r="81" spans="1:4" x14ac:dyDescent="0.25">
      <c r="A81" s="208">
        <v>113</v>
      </c>
      <c r="B81" s="208">
        <v>190</v>
      </c>
      <c r="C81" s="208">
        <v>65</v>
      </c>
      <c r="D81" s="210">
        <f t="shared" ref="D81:D105" si="1">B81/C$1</f>
        <v>0.65517241379310343</v>
      </c>
    </row>
    <row r="82" spans="1:4" x14ac:dyDescent="0.25">
      <c r="A82" s="208">
        <v>119</v>
      </c>
      <c r="B82" s="208">
        <v>178</v>
      </c>
      <c r="C82" s="208">
        <v>62</v>
      </c>
      <c r="D82" s="210">
        <f t="shared" si="1"/>
        <v>0.61379310344827587</v>
      </c>
    </row>
    <row r="83" spans="1:4" x14ac:dyDescent="0.25">
      <c r="A83" s="208">
        <v>139</v>
      </c>
      <c r="B83" s="208">
        <v>182</v>
      </c>
      <c r="C83" s="208">
        <v>64</v>
      </c>
      <c r="D83" s="210">
        <f t="shared" si="1"/>
        <v>0.62758620689655176</v>
      </c>
    </row>
    <row r="84" spans="1:4" x14ac:dyDescent="0.25">
      <c r="A84" s="208">
        <v>140</v>
      </c>
      <c r="B84" s="208">
        <v>196</v>
      </c>
      <c r="C84" s="208">
        <v>67</v>
      </c>
      <c r="D84" s="210">
        <f t="shared" si="1"/>
        <v>0.67586206896551726</v>
      </c>
    </row>
    <row r="85" spans="1:4" x14ac:dyDescent="0.25">
      <c r="A85" s="208">
        <v>118</v>
      </c>
      <c r="B85" s="208">
        <v>176.5</v>
      </c>
      <c r="C85" s="208">
        <v>64</v>
      </c>
      <c r="D85" s="210">
        <f t="shared" si="1"/>
        <v>0.60862068965517246</v>
      </c>
    </row>
    <row r="86" spans="1:4" x14ac:dyDescent="0.25">
      <c r="A86" s="208">
        <v>116</v>
      </c>
      <c r="B86" s="208">
        <v>175.5</v>
      </c>
      <c r="C86" s="208">
        <v>58</v>
      </c>
      <c r="D86" s="210">
        <f t="shared" si="1"/>
        <v>0.60517241379310349</v>
      </c>
    </row>
    <row r="87" spans="1:4" x14ac:dyDescent="0.25">
      <c r="A87" s="208">
        <v>142</v>
      </c>
      <c r="B87" s="208">
        <v>185.5</v>
      </c>
      <c r="C87" s="208">
        <v>63</v>
      </c>
      <c r="D87" s="210">
        <f t="shared" si="1"/>
        <v>0.6396551724137931</v>
      </c>
    </row>
    <row r="88" spans="1:4" x14ac:dyDescent="0.25">
      <c r="A88" s="208">
        <v>125</v>
      </c>
      <c r="B88" s="208">
        <v>191</v>
      </c>
      <c r="C88" s="208">
        <v>66</v>
      </c>
      <c r="D88" s="210">
        <f t="shared" si="1"/>
        <v>0.6586206896551724</v>
      </c>
    </row>
    <row r="89" spans="1:4" x14ac:dyDescent="0.25">
      <c r="A89" s="208">
        <v>143</v>
      </c>
      <c r="B89" s="208">
        <v>193</v>
      </c>
      <c r="C89" s="208">
        <v>67</v>
      </c>
      <c r="D89" s="210">
        <f t="shared" si="1"/>
        <v>0.66551724137931034</v>
      </c>
    </row>
    <row r="90" spans="1:4" x14ac:dyDescent="0.25">
      <c r="A90" s="208">
        <v>120</v>
      </c>
      <c r="B90" s="208">
        <v>192</v>
      </c>
      <c r="C90" s="208">
        <v>64</v>
      </c>
      <c r="D90" s="210">
        <f t="shared" si="1"/>
        <v>0.66206896551724137</v>
      </c>
    </row>
    <row r="91" spans="1:4" x14ac:dyDescent="0.25">
      <c r="A91" s="208">
        <v>121</v>
      </c>
      <c r="B91" s="208">
        <v>195.5</v>
      </c>
      <c r="C91" s="208">
        <v>68</v>
      </c>
      <c r="D91" s="210">
        <f t="shared" si="1"/>
        <v>0.67413793103448272</v>
      </c>
    </row>
    <row r="92" spans="1:4" x14ac:dyDescent="0.25">
      <c r="A92" s="208">
        <v>144</v>
      </c>
      <c r="B92" s="208">
        <v>194</v>
      </c>
      <c r="C92" s="208">
        <v>67</v>
      </c>
      <c r="D92" s="210">
        <f t="shared" si="1"/>
        <v>0.66896551724137931</v>
      </c>
    </row>
    <row r="93" spans="1:4" x14ac:dyDescent="0.25">
      <c r="A93" s="208">
        <v>145</v>
      </c>
      <c r="B93" s="208">
        <v>184</v>
      </c>
      <c r="C93" s="208">
        <v>64</v>
      </c>
      <c r="D93" s="210">
        <f t="shared" si="1"/>
        <v>0.6344827586206897</v>
      </c>
    </row>
    <row r="94" spans="1:4" x14ac:dyDescent="0.25">
      <c r="A94" s="208">
        <v>122</v>
      </c>
      <c r="B94" s="208">
        <v>197.5</v>
      </c>
      <c r="C94" s="208">
        <v>67</v>
      </c>
      <c r="D94" s="210">
        <f t="shared" si="1"/>
        <v>0.68103448275862066</v>
      </c>
    </row>
    <row r="95" spans="1:4" x14ac:dyDescent="0.25">
      <c r="A95" s="208">
        <v>146</v>
      </c>
      <c r="B95" s="208">
        <v>207.5</v>
      </c>
      <c r="C95" s="208">
        <v>73</v>
      </c>
      <c r="D95" s="210">
        <f t="shared" si="1"/>
        <v>0.71551724137931039</v>
      </c>
    </row>
    <row r="96" spans="1:4" x14ac:dyDescent="0.25">
      <c r="A96" s="208">
        <v>147</v>
      </c>
      <c r="B96" s="208">
        <v>205.5</v>
      </c>
      <c r="C96" s="208">
        <v>71</v>
      </c>
      <c r="D96" s="210">
        <f t="shared" si="1"/>
        <v>0.70862068965517244</v>
      </c>
    </row>
    <row r="97" spans="1:4" x14ac:dyDescent="0.25">
      <c r="A97" s="208">
        <v>123</v>
      </c>
      <c r="B97" s="208">
        <v>200.5</v>
      </c>
      <c r="C97" s="208">
        <v>71</v>
      </c>
      <c r="D97" s="210">
        <f t="shared" si="1"/>
        <v>0.69137931034482758</v>
      </c>
    </row>
    <row r="98" spans="1:4" x14ac:dyDescent="0.25">
      <c r="D98" s="210">
        <f t="shared" si="1"/>
        <v>0</v>
      </c>
    </row>
    <row r="99" spans="1:4" x14ac:dyDescent="0.25">
      <c r="D99" s="210">
        <f t="shared" si="1"/>
        <v>0</v>
      </c>
    </row>
    <row r="100" spans="1:4" x14ac:dyDescent="0.25">
      <c r="D100" s="210">
        <f t="shared" si="1"/>
        <v>0</v>
      </c>
    </row>
    <row r="101" spans="1:4" x14ac:dyDescent="0.25">
      <c r="D101" s="210">
        <f t="shared" si="1"/>
        <v>0</v>
      </c>
    </row>
    <row r="102" spans="1:4" x14ac:dyDescent="0.25">
      <c r="D102" s="210">
        <f t="shared" si="1"/>
        <v>0</v>
      </c>
    </row>
    <row r="103" spans="1:4" x14ac:dyDescent="0.25">
      <c r="D103" s="210">
        <f t="shared" si="1"/>
        <v>0</v>
      </c>
    </row>
    <row r="104" spans="1:4" x14ac:dyDescent="0.25">
      <c r="D104" s="210">
        <f t="shared" si="1"/>
        <v>0</v>
      </c>
    </row>
    <row r="105" spans="1:4" x14ac:dyDescent="0.25">
      <c r="D105" s="210">
        <f t="shared" si="1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D1" zoomScaleNormal="100" workbookViewId="0">
      <pane ySplit="1" topLeftCell="A2" activePane="bottomLeft" state="frozen"/>
      <selection pane="bottomLeft" activeCell="K15" sqref="K15"/>
    </sheetView>
  </sheetViews>
  <sheetFormatPr defaultRowHeight="15" x14ac:dyDescent="0.25"/>
  <cols>
    <col min="2" max="2" width="15.140625" bestFit="1" customWidth="1"/>
    <col min="4" max="4" width="18" bestFit="1" customWidth="1"/>
    <col min="5" max="5" width="30" bestFit="1" customWidth="1"/>
    <col min="6" max="6" width="10.7109375" bestFit="1" customWidth="1"/>
  </cols>
  <sheetData>
    <row r="1" spans="1:8" x14ac:dyDescent="0.25">
      <c r="A1" s="3" t="s">
        <v>0</v>
      </c>
      <c r="B1" s="3" t="s">
        <v>1</v>
      </c>
      <c r="C1" s="3" t="s">
        <v>78</v>
      </c>
      <c r="D1" s="3" t="s">
        <v>79</v>
      </c>
      <c r="E1" s="3" t="s">
        <v>80</v>
      </c>
      <c r="F1" s="3" t="s">
        <v>81</v>
      </c>
      <c r="G1" s="3" t="s">
        <v>82</v>
      </c>
      <c r="H1" s="3" t="s">
        <v>83</v>
      </c>
    </row>
    <row r="2" spans="1:8" x14ac:dyDescent="0.25">
      <c r="A2" s="47"/>
      <c r="B2" s="7"/>
      <c r="C2" s="7"/>
      <c r="D2" s="7"/>
      <c r="E2" s="7"/>
      <c r="F2" s="7"/>
      <c r="G2" s="7"/>
      <c r="H2" s="7"/>
    </row>
    <row r="3" spans="1:8" x14ac:dyDescent="0.25">
      <c r="A3" s="47"/>
      <c r="B3" s="7"/>
      <c r="C3" s="7"/>
      <c r="D3" s="7"/>
      <c r="E3" s="7"/>
      <c r="F3" s="7"/>
      <c r="G3" s="7"/>
      <c r="H3" s="7"/>
    </row>
    <row r="4" spans="1:8" x14ac:dyDescent="0.25">
      <c r="A4" s="14">
        <v>9</v>
      </c>
      <c r="B4" s="7"/>
      <c r="C4" s="7"/>
      <c r="D4" s="7"/>
      <c r="E4" s="21"/>
      <c r="F4" s="7"/>
      <c r="G4" s="7"/>
      <c r="H4" s="7"/>
    </row>
    <row r="5" spans="1:8" x14ac:dyDescent="0.25">
      <c r="A5" s="20"/>
      <c r="B5" s="5"/>
      <c r="C5" s="5"/>
      <c r="D5" s="5"/>
      <c r="E5" s="22"/>
      <c r="F5" s="5"/>
      <c r="G5" s="5"/>
      <c r="H5" s="5"/>
    </row>
    <row r="6" spans="1:8" x14ac:dyDescent="0.25">
      <c r="A6" s="20"/>
      <c r="B6" s="6"/>
      <c r="C6" s="6"/>
      <c r="D6" s="6"/>
      <c r="E6" s="6"/>
      <c r="F6" s="6"/>
      <c r="G6" s="6"/>
      <c r="H6" s="6"/>
    </row>
    <row r="7" spans="1:8" x14ac:dyDescent="0.25">
      <c r="A7" s="5"/>
      <c r="B7" s="5" t="s">
        <v>25</v>
      </c>
      <c r="C7" s="5" t="s">
        <v>89</v>
      </c>
      <c r="D7" s="5" t="s">
        <v>85</v>
      </c>
      <c r="E7" s="5" t="s">
        <v>86</v>
      </c>
      <c r="F7" s="5"/>
      <c r="G7" s="5" t="s">
        <v>26</v>
      </c>
      <c r="H7" s="5" t="s">
        <v>26</v>
      </c>
    </row>
    <row r="8" spans="1:8" x14ac:dyDescent="0.25">
      <c r="A8" s="5"/>
      <c r="B8" s="5"/>
      <c r="C8" s="5" t="s">
        <v>84</v>
      </c>
      <c r="D8" s="5"/>
      <c r="E8" s="5"/>
      <c r="F8" s="5"/>
      <c r="G8" s="5"/>
      <c r="H8" s="5"/>
    </row>
    <row r="9" spans="1:8" x14ac:dyDescent="0.25">
      <c r="A9" s="5"/>
      <c r="B9" s="6"/>
      <c r="C9" s="6"/>
      <c r="D9" s="6"/>
      <c r="E9" s="6"/>
      <c r="F9" s="6"/>
      <c r="G9" s="6"/>
      <c r="H9" s="6"/>
    </row>
    <row r="10" spans="1:8" x14ac:dyDescent="0.25">
      <c r="A10" s="5"/>
      <c r="B10" s="5" t="s">
        <v>170</v>
      </c>
      <c r="C10" s="5" t="s">
        <v>24</v>
      </c>
      <c r="D10" s="5" t="s">
        <v>171</v>
      </c>
      <c r="E10" s="5"/>
      <c r="F10" s="5" t="s">
        <v>26</v>
      </c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7" t="s">
        <v>34</v>
      </c>
      <c r="C12" s="7" t="s">
        <v>136</v>
      </c>
      <c r="D12" s="7" t="s">
        <v>36</v>
      </c>
      <c r="E12" s="7" t="s">
        <v>178</v>
      </c>
      <c r="F12" s="7"/>
      <c r="G12" s="7"/>
      <c r="H12" s="7"/>
    </row>
    <row r="13" spans="1:8" x14ac:dyDescent="0.25">
      <c r="A13" s="15"/>
      <c r="B13" s="6"/>
      <c r="C13" s="6"/>
      <c r="D13" s="6" t="s">
        <v>35</v>
      </c>
      <c r="E13" s="6"/>
      <c r="F13" s="6"/>
      <c r="G13" s="6"/>
      <c r="H13" s="6"/>
    </row>
    <row r="14" spans="1:8" x14ac:dyDescent="0.25">
      <c r="A14" s="15"/>
      <c r="B14" s="5" t="s">
        <v>33</v>
      </c>
      <c r="C14" s="5" t="s">
        <v>24</v>
      </c>
      <c r="D14" s="5" t="s">
        <v>134</v>
      </c>
      <c r="E14" s="22" t="s">
        <v>135</v>
      </c>
      <c r="F14" s="5"/>
      <c r="G14" s="5" t="s">
        <v>26</v>
      </c>
      <c r="H14" s="5"/>
    </row>
    <row r="15" spans="1:8" x14ac:dyDescent="0.25">
      <c r="A15" s="15"/>
      <c r="B15" s="5"/>
      <c r="C15" s="5"/>
      <c r="D15" s="5"/>
      <c r="E15" s="5"/>
      <c r="F15" s="5"/>
      <c r="G15" s="5"/>
      <c r="H15" s="5"/>
    </row>
    <row r="16" spans="1:8" x14ac:dyDescent="0.25">
      <c r="A16" s="15"/>
      <c r="C16" s="5" t="s">
        <v>136</v>
      </c>
      <c r="D16" s="5"/>
      <c r="E16" s="5"/>
      <c r="F16" s="5"/>
      <c r="G16" s="5"/>
      <c r="H16" s="5"/>
    </row>
    <row r="17" spans="1:8" x14ac:dyDescent="0.25">
      <c r="A17" s="15"/>
      <c r="B17" s="5"/>
      <c r="C17" s="5"/>
      <c r="D17" s="5"/>
      <c r="E17" s="5"/>
      <c r="F17" s="5"/>
      <c r="G17" s="5"/>
      <c r="H17" s="5"/>
    </row>
    <row r="18" spans="1:8" x14ac:dyDescent="0.25">
      <c r="A18" s="15"/>
      <c r="B18" s="7" t="s">
        <v>37</v>
      </c>
      <c r="C18" s="7" t="s">
        <v>24</v>
      </c>
      <c r="D18" s="7" t="s">
        <v>87</v>
      </c>
      <c r="E18" s="7"/>
      <c r="F18" s="7"/>
      <c r="G18" s="7"/>
      <c r="H18" s="7" t="s">
        <v>88</v>
      </c>
    </row>
    <row r="19" spans="1:8" x14ac:dyDescent="0.25">
      <c r="A19" s="15"/>
      <c r="B19" s="5"/>
      <c r="C19" s="6"/>
      <c r="D19" s="6"/>
      <c r="E19" s="6"/>
      <c r="F19" s="6"/>
      <c r="G19" s="6"/>
      <c r="H19" s="6"/>
    </row>
    <row r="20" spans="1:8" x14ac:dyDescent="0.25">
      <c r="A20" s="15"/>
      <c r="B20" s="7" t="s">
        <v>39</v>
      </c>
      <c r="C20" s="7" t="s">
        <v>21</v>
      </c>
      <c r="D20" s="7" t="s">
        <v>90</v>
      </c>
      <c r="E20" s="16" t="s">
        <v>91</v>
      </c>
      <c r="F20" s="7"/>
      <c r="G20" s="7" t="s">
        <v>26</v>
      </c>
      <c r="H20" s="7"/>
    </row>
    <row r="21" spans="1:8" x14ac:dyDescent="0.25">
      <c r="A21" s="15"/>
      <c r="B21" s="5"/>
      <c r="C21" s="5" t="s">
        <v>24</v>
      </c>
      <c r="D21" s="5"/>
      <c r="E21" s="5" t="s">
        <v>92</v>
      </c>
      <c r="F21" s="5"/>
      <c r="G21" s="5"/>
      <c r="H21" s="5"/>
    </row>
    <row r="22" spans="1:8" x14ac:dyDescent="0.25">
      <c r="A22" s="15"/>
      <c r="B22" s="6"/>
      <c r="C22" s="6"/>
      <c r="D22" s="6" t="s">
        <v>155</v>
      </c>
      <c r="E22" s="6"/>
      <c r="F22" s="6"/>
      <c r="G22" s="6"/>
      <c r="H22" s="6"/>
    </row>
    <row r="23" spans="1:8" x14ac:dyDescent="0.25">
      <c r="A23" s="14">
        <v>12</v>
      </c>
      <c r="B23" s="7" t="s">
        <v>41</v>
      </c>
      <c r="C23" s="5" t="s">
        <v>22</v>
      </c>
      <c r="D23" s="5" t="s">
        <v>117</v>
      </c>
      <c r="E23" s="17" t="s">
        <v>118</v>
      </c>
      <c r="F23" s="5"/>
      <c r="G23" s="5" t="s">
        <v>26</v>
      </c>
      <c r="H23" s="5" t="s">
        <v>26</v>
      </c>
    </row>
    <row r="24" spans="1:8" x14ac:dyDescent="0.25">
      <c r="A24" s="15"/>
      <c r="B24" s="5"/>
      <c r="C24" s="5" t="s">
        <v>24</v>
      </c>
      <c r="D24" s="5"/>
      <c r="E24" s="5">
        <v>7576545665</v>
      </c>
      <c r="F24" s="5"/>
      <c r="G24" s="5" t="s">
        <v>119</v>
      </c>
      <c r="H24" s="5"/>
    </row>
    <row r="25" spans="1:8" x14ac:dyDescent="0.25">
      <c r="A25" s="15"/>
      <c r="B25" s="5"/>
      <c r="C25" s="5" t="s">
        <v>84</v>
      </c>
      <c r="D25" s="5"/>
      <c r="E25" s="5"/>
      <c r="F25" s="5"/>
      <c r="G25" s="5"/>
      <c r="H25" s="5"/>
    </row>
    <row r="26" spans="1:8" x14ac:dyDescent="0.25">
      <c r="A26" s="15"/>
      <c r="B26" s="7" t="s">
        <v>46</v>
      </c>
      <c r="C26" s="7" t="s">
        <v>84</v>
      </c>
      <c r="D26" s="7" t="s">
        <v>94</v>
      </c>
      <c r="E26" s="7">
        <v>7973360968</v>
      </c>
      <c r="F26" s="7"/>
      <c r="G26" s="7"/>
      <c r="H26" s="7" t="s">
        <v>26</v>
      </c>
    </row>
    <row r="27" spans="1:8" x14ac:dyDescent="0.25">
      <c r="A27" s="15"/>
      <c r="B27" s="5"/>
      <c r="C27" s="5"/>
      <c r="D27" s="5"/>
      <c r="E27" s="5"/>
      <c r="F27" s="5"/>
      <c r="G27" s="5"/>
      <c r="H27" s="5"/>
    </row>
    <row r="28" spans="1:8" x14ac:dyDescent="0.25">
      <c r="A28" s="15"/>
      <c r="B28" s="7" t="s">
        <v>47</v>
      </c>
      <c r="C28" s="7" t="s">
        <v>21</v>
      </c>
      <c r="D28" s="7" t="s">
        <v>101</v>
      </c>
      <c r="E28" s="19" t="s">
        <v>102</v>
      </c>
      <c r="F28" s="7" t="s">
        <v>26</v>
      </c>
      <c r="G28" s="7"/>
      <c r="H28" s="7" t="s">
        <v>26</v>
      </c>
    </row>
    <row r="29" spans="1:8" x14ac:dyDescent="0.25">
      <c r="A29" s="15"/>
      <c r="B29" s="5"/>
      <c r="C29" s="5" t="s">
        <v>93</v>
      </c>
      <c r="D29" s="5"/>
      <c r="E29" s="5">
        <v>7977906272</v>
      </c>
      <c r="F29" s="5" t="s">
        <v>103</v>
      </c>
      <c r="G29" s="5"/>
      <c r="H29" s="5"/>
    </row>
    <row r="30" spans="1:8" x14ac:dyDescent="0.25">
      <c r="A30" s="15"/>
      <c r="B30" s="5"/>
      <c r="C30" s="5" t="s">
        <v>24</v>
      </c>
      <c r="D30" s="5"/>
      <c r="E30" s="5"/>
      <c r="F30" s="5"/>
      <c r="G30" s="5"/>
      <c r="H30" s="5"/>
    </row>
    <row r="31" spans="1:8" x14ac:dyDescent="0.25">
      <c r="A31" s="15"/>
      <c r="B31" s="7" t="s">
        <v>49</v>
      </c>
      <c r="C31" s="7" t="s">
        <v>24</v>
      </c>
      <c r="D31" s="7" t="s">
        <v>99</v>
      </c>
      <c r="E31" s="19" t="s">
        <v>98</v>
      </c>
      <c r="F31" s="7"/>
      <c r="G31" s="7" t="s">
        <v>26</v>
      </c>
      <c r="H31" s="7"/>
    </row>
    <row r="32" spans="1:8" x14ac:dyDescent="0.25">
      <c r="A32" s="15"/>
      <c r="B32" s="5"/>
      <c r="C32" s="5"/>
      <c r="D32" s="5"/>
      <c r="E32" s="22" t="s">
        <v>131</v>
      </c>
      <c r="F32" s="5"/>
      <c r="G32" s="5"/>
      <c r="H32" s="5"/>
    </row>
    <row r="33" spans="1:8" x14ac:dyDescent="0.25">
      <c r="A33" s="15"/>
      <c r="B33" s="7" t="s">
        <v>51</v>
      </c>
      <c r="C33" s="7" t="s">
        <v>24</v>
      </c>
      <c r="D33" s="7" t="s">
        <v>156</v>
      </c>
      <c r="E33" s="7">
        <v>7969994397</v>
      </c>
      <c r="F33" s="7"/>
      <c r="G33" s="7" t="s">
        <v>127</v>
      </c>
      <c r="H33" s="7"/>
    </row>
    <row r="34" spans="1:8" x14ac:dyDescent="0.25">
      <c r="A34" s="15"/>
      <c r="B34" s="6"/>
      <c r="C34" s="6"/>
      <c r="D34" s="6"/>
      <c r="E34" s="6"/>
      <c r="F34" s="6"/>
      <c r="G34" s="6"/>
      <c r="H34" s="6"/>
    </row>
    <row r="35" spans="1:8" x14ac:dyDescent="0.25">
      <c r="A35" s="14">
        <v>18</v>
      </c>
      <c r="B35" s="7" t="s">
        <v>54</v>
      </c>
      <c r="C35" s="5" t="s">
        <v>24</v>
      </c>
      <c r="D35" s="5" t="s">
        <v>95</v>
      </c>
      <c r="E35" s="17" t="s">
        <v>96</v>
      </c>
      <c r="F35" s="5" t="s">
        <v>26</v>
      </c>
      <c r="G35" s="5"/>
      <c r="H35" s="5"/>
    </row>
    <row r="36" spans="1:8" x14ac:dyDescent="0.25">
      <c r="A36" s="15"/>
      <c r="B36" s="5"/>
      <c r="C36" s="5"/>
      <c r="D36" s="5"/>
      <c r="E36" s="18" t="s">
        <v>97</v>
      </c>
      <c r="F36" s="5"/>
      <c r="G36" s="5"/>
      <c r="H36" s="5"/>
    </row>
    <row r="37" spans="1:8" x14ac:dyDescent="0.25">
      <c r="A37" s="15"/>
      <c r="B37" s="7" t="s">
        <v>55</v>
      </c>
      <c r="C37" s="7" t="s">
        <v>24</v>
      </c>
      <c r="D37" s="7" t="s">
        <v>126</v>
      </c>
      <c r="E37" s="19" t="s">
        <v>130</v>
      </c>
      <c r="F37" s="7"/>
      <c r="G37" s="7" t="s">
        <v>127</v>
      </c>
      <c r="H37" s="7" t="s">
        <v>127</v>
      </c>
    </row>
    <row r="38" spans="1:8" x14ac:dyDescent="0.25">
      <c r="A38" s="15"/>
      <c r="B38" s="5"/>
      <c r="C38" s="5"/>
      <c r="D38" s="5"/>
      <c r="E38" s="23" t="s">
        <v>132</v>
      </c>
      <c r="F38" s="5"/>
      <c r="G38" s="5"/>
      <c r="H38" s="5"/>
    </row>
    <row r="39" spans="1:8" x14ac:dyDescent="0.25">
      <c r="A39" s="15"/>
      <c r="B39" s="5"/>
      <c r="C39" s="5" t="s">
        <v>23</v>
      </c>
      <c r="D39" s="5" t="s">
        <v>128</v>
      </c>
      <c r="E39" s="17" t="s">
        <v>129</v>
      </c>
      <c r="F39" s="5"/>
      <c r="G39" s="5"/>
      <c r="H39" s="5"/>
    </row>
    <row r="40" spans="1:8" x14ac:dyDescent="0.25">
      <c r="A40" s="15"/>
      <c r="B40" s="5"/>
      <c r="C40" s="5"/>
      <c r="D40" s="5"/>
      <c r="E40" s="22" t="s">
        <v>133</v>
      </c>
      <c r="F40" s="5"/>
      <c r="G40" s="5"/>
      <c r="H40" s="5"/>
    </row>
    <row r="41" spans="1:8" x14ac:dyDescent="0.25">
      <c r="A41" s="15"/>
      <c r="B41" s="7" t="s">
        <v>59</v>
      </c>
      <c r="C41" s="7" t="s">
        <v>121</v>
      </c>
      <c r="D41" s="7" t="s">
        <v>122</v>
      </c>
      <c r="E41" s="19" t="s">
        <v>123</v>
      </c>
      <c r="F41" s="7"/>
      <c r="G41" s="7" t="s">
        <v>26</v>
      </c>
      <c r="H41" s="7"/>
    </row>
    <row r="42" spans="1:8" x14ac:dyDescent="0.25">
      <c r="A42" s="15"/>
      <c r="B42" s="5"/>
      <c r="C42" s="5" t="s">
        <v>24</v>
      </c>
      <c r="D42" s="5"/>
      <c r="E42" s="22" t="s">
        <v>167</v>
      </c>
      <c r="F42" s="5"/>
      <c r="G42" s="5"/>
      <c r="H42" s="5"/>
    </row>
    <row r="43" spans="1:8" x14ac:dyDescent="0.25">
      <c r="A43" s="15"/>
      <c r="B43" s="5"/>
      <c r="C43" s="5"/>
      <c r="D43" s="5" t="s">
        <v>124</v>
      </c>
      <c r="E43" s="17" t="s">
        <v>125</v>
      </c>
      <c r="F43" s="5"/>
      <c r="G43" s="5" t="s">
        <v>26</v>
      </c>
      <c r="H43" s="5"/>
    </row>
    <row r="44" spans="1:8" x14ac:dyDescent="0.25">
      <c r="A44" s="15"/>
      <c r="B44" s="5"/>
      <c r="E44" s="26" t="s">
        <v>168</v>
      </c>
      <c r="F44" s="5"/>
      <c r="G44" s="5"/>
      <c r="H44" s="5"/>
    </row>
    <row r="45" spans="1:8" x14ac:dyDescent="0.25">
      <c r="A45" s="15"/>
      <c r="B45" s="7" t="s">
        <v>61</v>
      </c>
      <c r="C45" s="7" t="s">
        <v>136</v>
      </c>
      <c r="D45" s="7" t="s">
        <v>176</v>
      </c>
      <c r="E45" s="19" t="s">
        <v>177</v>
      </c>
      <c r="F45" s="7"/>
      <c r="G45" s="7" t="s">
        <v>26</v>
      </c>
      <c r="H45" s="7" t="s">
        <v>26</v>
      </c>
    </row>
    <row r="46" spans="1:8" x14ac:dyDescent="0.25">
      <c r="A46" s="15"/>
      <c r="B46" s="5"/>
      <c r="C46" s="5" t="s">
        <v>21</v>
      </c>
      <c r="D46" s="5"/>
      <c r="E46" s="5">
        <v>7970824212</v>
      </c>
      <c r="F46" s="5"/>
      <c r="G46" s="5"/>
      <c r="H46" s="5"/>
    </row>
    <row r="47" spans="1:8" x14ac:dyDescent="0.25">
      <c r="A47" s="15"/>
      <c r="B47" s="7" t="s">
        <v>62</v>
      </c>
      <c r="C47" s="7"/>
      <c r="D47" s="7"/>
      <c r="E47" s="7"/>
      <c r="F47" s="7"/>
      <c r="G47" s="7"/>
      <c r="H47" s="7"/>
    </row>
    <row r="48" spans="1:8" x14ac:dyDescent="0.25">
      <c r="A48" s="15"/>
      <c r="B48" s="5"/>
      <c r="C48" s="5"/>
      <c r="D48" s="5"/>
      <c r="E48" s="5"/>
      <c r="F48" s="5"/>
      <c r="G48" s="5"/>
      <c r="H48" s="5"/>
    </row>
    <row r="49" spans="1:8" x14ac:dyDescent="0.25">
      <c r="A49" s="15"/>
      <c r="B49" s="7" t="s">
        <v>63</v>
      </c>
      <c r="C49" s="7"/>
      <c r="D49" s="7"/>
      <c r="E49" s="7"/>
      <c r="F49" s="7"/>
      <c r="G49" s="7"/>
      <c r="H49" s="7"/>
    </row>
    <row r="50" spans="1:8" x14ac:dyDescent="0.25">
      <c r="A50" s="15"/>
      <c r="B50" s="6"/>
      <c r="C50" s="6"/>
      <c r="D50" s="6"/>
      <c r="E50" s="6"/>
      <c r="F50" s="6"/>
      <c r="G50" s="6"/>
      <c r="H50" s="6"/>
    </row>
    <row r="51" spans="1:8" x14ac:dyDescent="0.25">
      <c r="B51" s="7" t="s">
        <v>64</v>
      </c>
      <c r="C51" s="7" t="s">
        <v>23</v>
      </c>
      <c r="D51" s="7" t="s">
        <v>165</v>
      </c>
      <c r="E51" s="19" t="s">
        <v>166</v>
      </c>
      <c r="F51" s="7"/>
      <c r="G51" s="7" t="s">
        <v>164</v>
      </c>
      <c r="H51" s="7"/>
    </row>
    <row r="52" spans="1:8" x14ac:dyDescent="0.25">
      <c r="B52" s="5"/>
      <c r="C52" s="5"/>
      <c r="D52" s="5"/>
      <c r="E52" s="22" t="s">
        <v>169</v>
      </c>
      <c r="F52" s="5"/>
      <c r="G52" s="5"/>
      <c r="H52" s="5"/>
    </row>
    <row r="53" spans="1:8" x14ac:dyDescent="0.25">
      <c r="B53" s="6"/>
      <c r="C53" s="6"/>
      <c r="D53" s="6"/>
      <c r="E53" s="6"/>
      <c r="F53" s="6"/>
      <c r="G53" s="6"/>
      <c r="H53" s="6"/>
    </row>
    <row r="54" spans="1:8" x14ac:dyDescent="0.25">
      <c r="A54" s="14">
        <v>15</v>
      </c>
      <c r="B54" s="7" t="s">
        <v>104</v>
      </c>
      <c r="C54" s="7"/>
      <c r="D54" s="7" t="s">
        <v>105</v>
      </c>
      <c r="E54" s="19" t="s">
        <v>106</v>
      </c>
      <c r="F54" s="7"/>
      <c r="G54" s="7" t="s">
        <v>110</v>
      </c>
      <c r="H54" s="7"/>
    </row>
    <row r="55" spans="1:8" x14ac:dyDescent="0.25">
      <c r="A55" s="5"/>
      <c r="B55" s="6"/>
      <c r="C55" s="6"/>
      <c r="D55" s="6"/>
      <c r="E55" s="25" t="s">
        <v>147</v>
      </c>
      <c r="F55" s="6"/>
      <c r="G55" s="6"/>
      <c r="H55" s="6"/>
    </row>
    <row r="56" spans="1:8" x14ac:dyDescent="0.25">
      <c r="A56" s="5"/>
      <c r="B56" s="5"/>
      <c r="C56" s="5"/>
      <c r="D56" s="5"/>
      <c r="E56" s="17" t="s">
        <v>114</v>
      </c>
      <c r="F56" s="5"/>
      <c r="G56" s="5"/>
      <c r="H56" s="5"/>
    </row>
    <row r="57" spans="1:8" x14ac:dyDescent="0.25">
      <c r="A57" s="5"/>
      <c r="B57" s="5" t="s">
        <v>107</v>
      </c>
      <c r="C57" s="5"/>
      <c r="D57" s="5" t="s">
        <v>111</v>
      </c>
      <c r="E57" s="5"/>
      <c r="F57" s="5"/>
      <c r="G57" s="5"/>
      <c r="H57" s="5" t="s">
        <v>112</v>
      </c>
    </row>
    <row r="58" spans="1:8" x14ac:dyDescent="0.25">
      <c r="A58" s="5"/>
      <c r="B58" s="6"/>
      <c r="C58" s="6"/>
      <c r="D58" s="6"/>
      <c r="E58" s="6"/>
      <c r="F58" s="6"/>
      <c r="G58" s="6"/>
      <c r="H58" s="6" t="s">
        <v>113</v>
      </c>
    </row>
    <row r="59" spans="1:8" x14ac:dyDescent="0.25">
      <c r="A59" s="5"/>
      <c r="B59" s="7"/>
      <c r="C59" s="7"/>
      <c r="D59" s="7" t="s">
        <v>115</v>
      </c>
      <c r="E59" s="19" t="s">
        <v>116</v>
      </c>
      <c r="F59" s="7"/>
      <c r="G59" s="7"/>
      <c r="H59" s="7"/>
    </row>
    <row r="60" spans="1:8" x14ac:dyDescent="0.25">
      <c r="A60" s="15"/>
      <c r="B60" s="6" t="s">
        <v>107</v>
      </c>
      <c r="C60" s="6"/>
      <c r="D60" s="6"/>
      <c r="E60" s="25" t="s">
        <v>146</v>
      </c>
      <c r="F60" s="6"/>
      <c r="G60" s="6"/>
      <c r="H60" s="6" t="s">
        <v>26</v>
      </c>
    </row>
    <row r="61" spans="1:8" x14ac:dyDescent="0.25">
      <c r="A61" s="15"/>
      <c r="B61" s="7" t="s">
        <v>107</v>
      </c>
      <c r="C61" s="7"/>
      <c r="D61" s="7" t="s">
        <v>138</v>
      </c>
      <c r="E61" s="7"/>
      <c r="F61" s="7"/>
      <c r="G61" s="7"/>
      <c r="H61" s="7" t="s">
        <v>137</v>
      </c>
    </row>
    <row r="62" spans="1:8" x14ac:dyDescent="0.25">
      <c r="A62" s="15"/>
      <c r="B62" s="6"/>
      <c r="C62" s="6"/>
      <c r="D62" s="6"/>
      <c r="E62" s="6"/>
      <c r="F62" s="6"/>
      <c r="G62" s="6"/>
      <c r="H62" s="6"/>
    </row>
    <row r="63" spans="1:8" x14ac:dyDescent="0.25">
      <c r="A63" s="15"/>
      <c r="B63" s="5" t="s">
        <v>143</v>
      </c>
      <c r="C63" s="5" t="s">
        <v>24</v>
      </c>
      <c r="D63" s="5"/>
      <c r="E63" s="5"/>
      <c r="F63" s="5"/>
      <c r="G63" s="5"/>
      <c r="H63" s="5"/>
    </row>
    <row r="64" spans="1:8" x14ac:dyDescent="0.25">
      <c r="A64" s="15"/>
      <c r="B64" s="5"/>
      <c r="C64" s="5"/>
      <c r="D64" s="5"/>
      <c r="E64" s="5"/>
      <c r="F64" s="5"/>
      <c r="G64" s="5"/>
      <c r="H64" s="5"/>
    </row>
    <row r="65" spans="1:8" x14ac:dyDescent="0.25">
      <c r="A65" s="15"/>
      <c r="B65" s="7" t="s">
        <v>151</v>
      </c>
      <c r="C65" s="7" t="s">
        <v>24</v>
      </c>
      <c r="D65" s="7" t="s">
        <v>159</v>
      </c>
      <c r="E65" s="7" t="s">
        <v>160</v>
      </c>
      <c r="F65" s="7"/>
      <c r="G65" s="7" t="s">
        <v>127</v>
      </c>
      <c r="H65" s="7" t="s">
        <v>127</v>
      </c>
    </row>
    <row r="66" spans="1:8" x14ac:dyDescent="0.25">
      <c r="A66" s="15"/>
      <c r="B66" s="6"/>
      <c r="C66" s="6"/>
      <c r="D66" s="6"/>
      <c r="E66" s="6"/>
      <c r="F66" s="6"/>
      <c r="G66" s="6"/>
      <c r="H66" s="6"/>
    </row>
    <row r="67" spans="1:8" x14ac:dyDescent="0.25">
      <c r="A67" s="15"/>
      <c r="B67" s="7" t="s">
        <v>144</v>
      </c>
      <c r="C67" s="7" t="s">
        <v>21</v>
      </c>
      <c r="D67" s="7" t="s">
        <v>145</v>
      </c>
      <c r="E67" s="21" t="s">
        <v>148</v>
      </c>
      <c r="F67" s="7"/>
      <c r="G67" s="7"/>
      <c r="H67" s="7" t="s">
        <v>26</v>
      </c>
    </row>
    <row r="68" spans="1:8" x14ac:dyDescent="0.25">
      <c r="A68" s="15"/>
      <c r="B68" s="5"/>
      <c r="C68" s="5"/>
      <c r="D68" s="5"/>
      <c r="E68" s="5"/>
      <c r="F68" s="5"/>
      <c r="G68" s="5"/>
      <c r="H68" s="5"/>
    </row>
    <row r="69" spans="1:8" x14ac:dyDescent="0.25">
      <c r="A69" s="15"/>
      <c r="B69" s="6"/>
      <c r="C69" s="6"/>
      <c r="D69" s="6"/>
      <c r="E69" s="6"/>
      <c r="F69" s="6"/>
      <c r="G69" s="6"/>
      <c r="H69" s="6"/>
    </row>
    <row r="70" spans="1:8" x14ac:dyDescent="0.25">
      <c r="A70" s="15"/>
      <c r="B70" s="7" t="s">
        <v>139</v>
      </c>
      <c r="C70" s="7" t="s">
        <v>121</v>
      </c>
      <c r="D70" s="7" t="s">
        <v>140</v>
      </c>
      <c r="E70" s="19" t="s">
        <v>141</v>
      </c>
      <c r="F70" s="7"/>
      <c r="G70" s="7" t="s">
        <v>26</v>
      </c>
      <c r="H70" s="7"/>
    </row>
    <row r="71" spans="1:8" x14ac:dyDescent="0.25">
      <c r="A71" s="15"/>
      <c r="B71" s="5"/>
      <c r="C71" s="6"/>
      <c r="D71" s="6"/>
      <c r="E71" s="25" t="s">
        <v>142</v>
      </c>
      <c r="F71" s="6"/>
      <c r="G71" s="6"/>
      <c r="H71" s="6"/>
    </row>
    <row r="72" spans="1:8" x14ac:dyDescent="0.25">
      <c r="A72" s="15"/>
      <c r="B72" s="7" t="s">
        <v>157</v>
      </c>
      <c r="C72" s="7" t="s">
        <v>23</v>
      </c>
      <c r="D72" s="7"/>
      <c r="E72" s="16"/>
      <c r="F72" s="7"/>
      <c r="G72" s="7"/>
      <c r="H72" s="7"/>
    </row>
    <row r="73" spans="1:8" x14ac:dyDescent="0.25">
      <c r="A73" s="15"/>
      <c r="B73" s="5"/>
      <c r="C73" s="5"/>
      <c r="D73" s="5"/>
      <c r="E73" s="5"/>
      <c r="F73" s="5"/>
      <c r="G73" s="5"/>
      <c r="H73" s="5"/>
    </row>
    <row r="74" spans="1:8" x14ac:dyDescent="0.25">
      <c r="A74" s="15"/>
      <c r="B74" s="5" t="s">
        <v>179</v>
      </c>
      <c r="C74" s="5" t="s">
        <v>23</v>
      </c>
      <c r="D74" s="5" t="s">
        <v>180</v>
      </c>
      <c r="E74" s="17" t="s">
        <v>181</v>
      </c>
      <c r="F74" s="5"/>
      <c r="G74" s="5"/>
      <c r="H74" s="5" t="s">
        <v>26</v>
      </c>
    </row>
    <row r="75" spans="1:8" x14ac:dyDescent="0.25">
      <c r="A75" s="15"/>
      <c r="B75" s="5"/>
      <c r="C75" s="5"/>
      <c r="D75" s="5"/>
      <c r="E75" s="5">
        <v>7791867647</v>
      </c>
      <c r="F75" s="5"/>
      <c r="G75" s="5"/>
      <c r="H75" s="5"/>
    </row>
    <row r="76" spans="1:8" x14ac:dyDescent="0.25">
      <c r="A76" s="15"/>
      <c r="B76" s="5" t="s">
        <v>150</v>
      </c>
      <c r="C76" s="5" t="s">
        <v>136</v>
      </c>
      <c r="D76" s="5" t="s">
        <v>182</v>
      </c>
      <c r="E76" s="17" t="s">
        <v>183</v>
      </c>
      <c r="F76" s="5"/>
      <c r="G76" s="5"/>
      <c r="H76" s="5"/>
    </row>
    <row r="77" spans="1:8" x14ac:dyDescent="0.25">
      <c r="A77" s="15"/>
      <c r="B77" s="5"/>
      <c r="C77" s="5"/>
      <c r="D77" s="5"/>
      <c r="E77" s="5">
        <v>7969973271</v>
      </c>
      <c r="F77" s="5"/>
      <c r="G77" s="5"/>
      <c r="H77" s="5"/>
    </row>
    <row r="78" spans="1:8" x14ac:dyDescent="0.25">
      <c r="A78" s="15"/>
      <c r="B78" s="7" t="s">
        <v>152</v>
      </c>
      <c r="C78" s="7" t="s">
        <v>21</v>
      </c>
      <c r="D78" s="7" t="s">
        <v>174</v>
      </c>
      <c r="E78" s="19" t="s">
        <v>175</v>
      </c>
      <c r="F78" s="7"/>
      <c r="G78" s="7"/>
      <c r="H78" s="7"/>
    </row>
    <row r="79" spans="1:8" x14ac:dyDescent="0.25">
      <c r="A79" s="15"/>
      <c r="B79" s="6"/>
      <c r="C79" s="6"/>
      <c r="D79" s="6"/>
      <c r="E79" s="46">
        <v>7791694945</v>
      </c>
      <c r="F79" s="6"/>
      <c r="G79" s="6"/>
      <c r="H79" s="6"/>
    </row>
    <row r="80" spans="1:8" x14ac:dyDescent="0.25">
      <c r="A80" s="14">
        <v>19</v>
      </c>
      <c r="B80" s="5"/>
      <c r="C80" s="5"/>
      <c r="D80" s="5"/>
      <c r="E80" s="5"/>
      <c r="F80" s="5"/>
      <c r="G80" s="5"/>
      <c r="H80" s="5"/>
    </row>
    <row r="81" spans="1:8" x14ac:dyDescent="0.25">
      <c r="A81" s="15"/>
      <c r="B81" s="5"/>
      <c r="C81" s="5"/>
      <c r="D81" s="5"/>
      <c r="E81" s="5"/>
      <c r="F81" s="5"/>
      <c r="G81" s="5"/>
      <c r="H81" s="5"/>
    </row>
    <row r="82" spans="1:8" x14ac:dyDescent="0.25">
      <c r="A82" s="15"/>
      <c r="B82" s="5"/>
      <c r="C82" s="5"/>
      <c r="D82" s="5"/>
      <c r="E82" s="5"/>
      <c r="F82" s="5"/>
      <c r="G82" s="5"/>
      <c r="H82" s="5"/>
    </row>
    <row r="83" spans="1:8" x14ac:dyDescent="0.25">
      <c r="A83" s="15"/>
      <c r="B83" s="7"/>
      <c r="C83" s="7"/>
      <c r="D83" s="7"/>
      <c r="E83" s="7"/>
      <c r="F83" s="7"/>
      <c r="G83" s="7"/>
      <c r="H83" s="7"/>
    </row>
    <row r="84" spans="1:8" x14ac:dyDescent="0.25">
      <c r="A84" s="15"/>
      <c r="B84" s="5"/>
      <c r="C84" s="5"/>
      <c r="D84" s="5"/>
      <c r="E84" s="5"/>
      <c r="F84" s="5"/>
      <c r="G84" s="5"/>
      <c r="H84" s="5"/>
    </row>
    <row r="85" spans="1:8" x14ac:dyDescent="0.25">
      <c r="A85" s="15"/>
      <c r="B85" s="7"/>
      <c r="C85" s="7"/>
      <c r="D85" s="7"/>
      <c r="E85" s="7"/>
      <c r="F85" s="7"/>
      <c r="G85" s="7"/>
      <c r="H85" s="7"/>
    </row>
    <row r="86" spans="1:8" x14ac:dyDescent="0.25">
      <c r="A86" s="15"/>
      <c r="B86" s="5"/>
      <c r="C86" s="5"/>
      <c r="D86" s="5"/>
      <c r="E86" s="5"/>
      <c r="F86" s="5"/>
      <c r="G86" s="5"/>
      <c r="H86" s="5"/>
    </row>
    <row r="87" spans="1:8" x14ac:dyDescent="0.25">
      <c r="A87" s="15"/>
      <c r="B87" s="5"/>
      <c r="C87" s="5"/>
      <c r="D87" s="5"/>
      <c r="E87" s="5"/>
      <c r="F87" s="5"/>
      <c r="G87" s="5"/>
      <c r="H87" s="5"/>
    </row>
    <row r="88" spans="1:8" x14ac:dyDescent="0.25">
      <c r="A88" s="15"/>
      <c r="B88" s="7"/>
      <c r="C88" s="7"/>
      <c r="D88" s="7"/>
      <c r="E88" s="16"/>
      <c r="F88" s="7"/>
      <c r="G88" s="7"/>
      <c r="H88" s="7"/>
    </row>
    <row r="89" spans="1:8" x14ac:dyDescent="0.25">
      <c r="A89" s="15"/>
      <c r="B89" s="5"/>
      <c r="C89" s="5"/>
      <c r="D89" s="5"/>
      <c r="E89" s="5"/>
      <c r="F89" s="5"/>
      <c r="G89" s="5"/>
      <c r="H89" s="5"/>
    </row>
    <row r="90" spans="1:8" x14ac:dyDescent="0.25">
      <c r="A90" s="15"/>
      <c r="B90" s="7"/>
      <c r="C90" s="7"/>
      <c r="D90" s="7"/>
      <c r="E90" s="7"/>
      <c r="F90" s="7"/>
      <c r="G90" s="7"/>
      <c r="H90" s="7"/>
    </row>
    <row r="91" spans="1:8" x14ac:dyDescent="0.25">
      <c r="A91" s="15"/>
      <c r="B91" s="6"/>
      <c r="C91" s="6"/>
      <c r="D91" s="6"/>
      <c r="E91" s="6"/>
      <c r="F91" s="6"/>
      <c r="G91" s="6"/>
      <c r="H91" s="6"/>
    </row>
  </sheetData>
  <hyperlinks>
    <hyperlink ref="E20" r:id="rId1"/>
    <hyperlink ref="E35" r:id="rId2"/>
    <hyperlink ref="E31" r:id="rId3"/>
    <hyperlink ref="E28" r:id="rId4"/>
    <hyperlink ref="E54" r:id="rId5"/>
    <hyperlink ref="E56" r:id="rId6"/>
    <hyperlink ref="E59" r:id="rId7"/>
    <hyperlink ref="E23" r:id="rId8"/>
    <hyperlink ref="E41" r:id="rId9"/>
    <hyperlink ref="E43" r:id="rId10"/>
    <hyperlink ref="E37" r:id="rId11"/>
    <hyperlink ref="E39" r:id="rId12"/>
    <hyperlink ref="E70" r:id="rId13"/>
    <hyperlink ref="E51" r:id="rId14"/>
    <hyperlink ref="E78" r:id="rId15"/>
    <hyperlink ref="E45" r:id="rId16"/>
    <hyperlink ref="E74" r:id="rId17"/>
    <hyperlink ref="E76" r:id="rId18"/>
  </hyperlinks>
  <pageMargins left="0.7" right="0.7" top="0.75" bottom="0.75" header="0.3" footer="0.3"/>
  <pageSetup paperSize="9" scale="73" orientation="portrait" horizontalDpi="0" verticalDpi="0" r:id="rId19"/>
  <rowBreaks count="1" manualBreakCount="1">
    <brk id="8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5"/>
  <sheetViews>
    <sheetView zoomScale="81" zoomScaleNormal="81" zoomScaleSheetLayoutView="104" workbookViewId="0">
      <pane ySplit="3" topLeftCell="A74" activePane="bottomLeft" state="frozen"/>
      <selection pane="bottomLeft" activeCell="G187" sqref="G1:G1048576"/>
    </sheetView>
  </sheetViews>
  <sheetFormatPr defaultRowHeight="15" x14ac:dyDescent="0.25"/>
  <cols>
    <col min="2" max="2" width="15.140625" bestFit="1" customWidth="1"/>
    <col min="3" max="3" width="25.7109375" bestFit="1" customWidth="1"/>
    <col min="4" max="4" width="27.7109375" bestFit="1" customWidth="1"/>
    <col min="15" max="15" width="9.140625" style="218"/>
  </cols>
  <sheetData>
    <row r="1" spans="1:20" x14ac:dyDescent="0.25">
      <c r="A1" s="145" t="s">
        <v>628</v>
      </c>
      <c r="B1" s="145"/>
      <c r="C1" s="145" t="s">
        <v>627</v>
      </c>
      <c r="O1" s="218" t="s">
        <v>655</v>
      </c>
    </row>
    <row r="2" spans="1:20" x14ac:dyDescent="0.25">
      <c r="A2" s="145"/>
      <c r="B2" s="145"/>
      <c r="C2" s="145"/>
      <c r="D2" s="145"/>
      <c r="E2" s="147" t="s">
        <v>552</v>
      </c>
      <c r="F2" s="148"/>
      <c r="G2" s="147" t="s">
        <v>553</v>
      </c>
      <c r="H2" s="149"/>
      <c r="I2" s="148"/>
      <c r="J2" s="147" t="s">
        <v>629</v>
      </c>
      <c r="K2" s="149"/>
      <c r="L2" s="147" t="s">
        <v>630</v>
      </c>
      <c r="M2" s="149"/>
      <c r="N2" s="153"/>
      <c r="O2" s="219"/>
    </row>
    <row r="3" spans="1:20" x14ac:dyDescent="0.25">
      <c r="A3" s="146" t="s">
        <v>0</v>
      </c>
      <c r="B3" s="146" t="s">
        <v>1</v>
      </c>
      <c r="C3" s="146" t="s">
        <v>4</v>
      </c>
      <c r="D3" s="150" t="s">
        <v>5</v>
      </c>
      <c r="E3" s="151" t="s">
        <v>189</v>
      </c>
      <c r="F3" s="152" t="s">
        <v>6</v>
      </c>
      <c r="G3" s="153" t="s">
        <v>190</v>
      </c>
      <c r="H3" s="146" t="s">
        <v>6</v>
      </c>
      <c r="I3" s="150" t="s">
        <v>9</v>
      </c>
      <c r="J3" s="151" t="s">
        <v>190</v>
      </c>
      <c r="K3" s="150" t="s">
        <v>6</v>
      </c>
      <c r="L3" s="151" t="s">
        <v>189</v>
      </c>
      <c r="M3" s="146" t="s">
        <v>191</v>
      </c>
      <c r="N3" s="154" t="s">
        <v>20</v>
      </c>
      <c r="O3" s="220"/>
    </row>
    <row r="4" spans="1:20" x14ac:dyDescent="0.25">
      <c r="A4" s="35">
        <v>9</v>
      </c>
      <c r="B4" s="7" t="s">
        <v>25</v>
      </c>
      <c r="C4" s="3" t="s">
        <v>27</v>
      </c>
      <c r="D4" s="68" t="s">
        <v>28</v>
      </c>
      <c r="E4" s="151"/>
      <c r="F4" s="63"/>
      <c r="G4" s="153">
        <v>93</v>
      </c>
      <c r="H4" s="9">
        <v>11.16</v>
      </c>
      <c r="I4" s="63">
        <v>3</v>
      </c>
      <c r="J4" s="124"/>
      <c r="K4" s="68"/>
      <c r="L4" s="151">
        <v>232</v>
      </c>
      <c r="M4" s="9">
        <v>1.1200000000000001</v>
      </c>
      <c r="N4" s="3">
        <v>3.52</v>
      </c>
      <c r="O4" s="220"/>
      <c r="P4" t="str">
        <f>C4</f>
        <v>Chris Clark</v>
      </c>
      <c r="Q4" t="str">
        <f>D4</f>
        <v>Croesnant Caradog</v>
      </c>
      <c r="S4" t="str">
        <f>B4</f>
        <v>Cotswold Edge</v>
      </c>
      <c r="T4">
        <f>A4</f>
        <v>9</v>
      </c>
    </row>
    <row r="5" spans="1:20" x14ac:dyDescent="0.25">
      <c r="A5" s="35">
        <v>9</v>
      </c>
      <c r="B5" s="7" t="s">
        <v>25</v>
      </c>
      <c r="C5" s="3" t="s">
        <v>206</v>
      </c>
      <c r="D5" s="68" t="s">
        <v>207</v>
      </c>
      <c r="E5" s="151"/>
      <c r="F5" s="63"/>
      <c r="G5" s="153">
        <v>100</v>
      </c>
      <c r="H5" s="9">
        <v>12.45</v>
      </c>
      <c r="I5" s="63">
        <v>2</v>
      </c>
      <c r="J5" s="124"/>
      <c r="K5" s="68"/>
      <c r="L5" s="151">
        <v>249</v>
      </c>
      <c r="M5" s="9">
        <v>1.46</v>
      </c>
      <c r="N5" s="3">
        <v>4.26</v>
      </c>
      <c r="O5" s="220"/>
      <c r="P5" t="str">
        <f t="shared" ref="P5:P68" si="0">C5</f>
        <v>Stephanie Carter</v>
      </c>
      <c r="Q5" t="str">
        <f t="shared" ref="Q5:Q68" si="1">D5</f>
        <v>Dear Alice</v>
      </c>
      <c r="S5" t="str">
        <f t="shared" ref="S5:S68" si="2">B5</f>
        <v>Cotswold Edge</v>
      </c>
      <c r="T5">
        <f t="shared" ref="T5:T68" si="3">A5</f>
        <v>9</v>
      </c>
    </row>
    <row r="6" spans="1:20" x14ac:dyDescent="0.25">
      <c r="A6" s="35">
        <v>9</v>
      </c>
      <c r="B6" s="7" t="s">
        <v>25</v>
      </c>
      <c r="C6" s="3" t="s">
        <v>32</v>
      </c>
      <c r="D6" s="68" t="s">
        <v>208</v>
      </c>
      <c r="E6" s="151">
        <v>18</v>
      </c>
      <c r="F6" s="63">
        <v>11.29</v>
      </c>
      <c r="G6" s="153">
        <v>128</v>
      </c>
      <c r="H6" s="9">
        <v>1.1100000000000001</v>
      </c>
      <c r="I6" s="63">
        <v>3</v>
      </c>
      <c r="J6" s="124"/>
      <c r="K6" s="68"/>
      <c r="L6" s="151"/>
      <c r="M6" s="9"/>
      <c r="N6" s="3"/>
      <c r="O6" s="220"/>
      <c r="P6" t="str">
        <f t="shared" si="0"/>
        <v>Amy Yapp</v>
      </c>
      <c r="Q6" t="str">
        <f t="shared" si="1"/>
        <v>Stevie's Royal Pride</v>
      </c>
      <c r="S6" t="str">
        <f t="shared" si="2"/>
        <v>Cotswold Edge</v>
      </c>
      <c r="T6">
        <f t="shared" si="3"/>
        <v>9</v>
      </c>
    </row>
    <row r="7" spans="1:20" x14ac:dyDescent="0.25">
      <c r="A7" s="35">
        <v>9</v>
      </c>
      <c r="B7" s="7" t="s">
        <v>25</v>
      </c>
      <c r="C7" s="3" t="s">
        <v>31</v>
      </c>
      <c r="D7" s="68" t="s">
        <v>209</v>
      </c>
      <c r="E7" s="151">
        <v>12</v>
      </c>
      <c r="F7" s="63">
        <v>10.27</v>
      </c>
      <c r="G7" s="153">
        <v>53</v>
      </c>
      <c r="H7" s="9">
        <v>9.1999999999999993</v>
      </c>
      <c r="I7" s="63">
        <v>2</v>
      </c>
      <c r="J7" s="124"/>
      <c r="K7" s="68"/>
      <c r="L7" s="151">
        <v>215</v>
      </c>
      <c r="M7" s="9">
        <v>12.38</v>
      </c>
      <c r="N7" s="3">
        <v>3.18</v>
      </c>
      <c r="O7" s="220"/>
      <c r="P7" t="str">
        <f t="shared" si="0"/>
        <v>Sara Beamson</v>
      </c>
      <c r="Q7" t="str">
        <f t="shared" si="1"/>
        <v>Hinton fairground ROR</v>
      </c>
      <c r="S7" t="str">
        <f t="shared" si="2"/>
        <v>Cotswold Edge</v>
      </c>
      <c r="T7">
        <f t="shared" si="3"/>
        <v>9</v>
      </c>
    </row>
    <row r="8" spans="1:20" x14ac:dyDescent="0.25">
      <c r="A8" s="35">
        <v>9</v>
      </c>
      <c r="B8" s="7" t="s">
        <v>25</v>
      </c>
      <c r="C8" s="3" t="s">
        <v>210</v>
      </c>
      <c r="D8" s="68" t="s">
        <v>211</v>
      </c>
      <c r="E8" s="151"/>
      <c r="F8" s="63"/>
      <c r="G8" s="153"/>
      <c r="H8" s="9"/>
      <c r="I8" s="63"/>
      <c r="J8" s="124"/>
      <c r="K8" s="68"/>
      <c r="L8" s="151">
        <v>266</v>
      </c>
      <c r="M8" s="9">
        <v>2.2000000000000002</v>
      </c>
      <c r="N8" s="9">
        <v>5</v>
      </c>
      <c r="O8" s="220"/>
      <c r="P8" t="str">
        <f t="shared" si="0"/>
        <v>Georgina Bateman</v>
      </c>
      <c r="Q8" t="str">
        <f t="shared" si="1"/>
        <v>Litle Leo</v>
      </c>
      <c r="S8" t="str">
        <f t="shared" si="2"/>
        <v>Cotswold Edge</v>
      </c>
      <c r="T8">
        <f t="shared" si="3"/>
        <v>9</v>
      </c>
    </row>
    <row r="9" spans="1:20" x14ac:dyDescent="0.25">
      <c r="A9" s="35">
        <v>9</v>
      </c>
      <c r="B9" s="7" t="s">
        <v>25</v>
      </c>
      <c r="C9" s="3" t="s">
        <v>212</v>
      </c>
      <c r="D9" s="68" t="s">
        <v>213</v>
      </c>
      <c r="E9" s="151">
        <v>36</v>
      </c>
      <c r="F9" s="63">
        <v>2.14</v>
      </c>
      <c r="G9" s="153"/>
      <c r="H9" s="9"/>
      <c r="I9" s="63"/>
      <c r="J9" s="124"/>
      <c r="K9" s="68"/>
      <c r="L9" s="151"/>
      <c r="M9" s="9"/>
      <c r="N9" s="3"/>
      <c r="O9" s="220"/>
      <c r="P9" t="str">
        <f t="shared" si="0"/>
        <v>Lauren Peeling</v>
      </c>
      <c r="Q9" t="str">
        <f t="shared" si="1"/>
        <v>Teagle Patrick the Red</v>
      </c>
      <c r="S9" t="str">
        <f t="shared" si="2"/>
        <v>Cotswold Edge</v>
      </c>
      <c r="T9">
        <f t="shared" si="3"/>
        <v>9</v>
      </c>
    </row>
    <row r="10" spans="1:20" ht="15.75" thickBot="1" x14ac:dyDescent="0.3">
      <c r="A10" s="35">
        <v>9</v>
      </c>
      <c r="B10" s="7" t="s">
        <v>25</v>
      </c>
      <c r="C10" s="12" t="s">
        <v>29</v>
      </c>
      <c r="D10" s="40" t="s">
        <v>30</v>
      </c>
      <c r="E10" s="158">
        <v>48</v>
      </c>
      <c r="F10" s="128">
        <v>3.47</v>
      </c>
      <c r="G10" s="168"/>
      <c r="H10" s="74"/>
      <c r="I10" s="128"/>
      <c r="J10" s="125"/>
      <c r="K10" s="40"/>
      <c r="L10" s="158"/>
      <c r="M10" s="74"/>
      <c r="N10" s="7"/>
      <c r="O10" s="220"/>
      <c r="P10" t="str">
        <f t="shared" si="0"/>
        <v>Louise Jones</v>
      </c>
      <c r="Q10" t="str">
        <f t="shared" si="1"/>
        <v>Rafael</v>
      </c>
      <c r="S10" t="str">
        <f t="shared" si="2"/>
        <v>Cotswold Edge</v>
      </c>
      <c r="T10">
        <f t="shared" si="3"/>
        <v>9</v>
      </c>
    </row>
    <row r="11" spans="1:20" ht="17.25" thickTop="1" thickBot="1" x14ac:dyDescent="0.3">
      <c r="A11" s="35">
        <v>9</v>
      </c>
      <c r="B11" s="11" t="s">
        <v>203</v>
      </c>
      <c r="C11" s="27" t="s">
        <v>614</v>
      </c>
      <c r="D11" s="104" t="s">
        <v>637</v>
      </c>
      <c r="E11" s="138"/>
      <c r="F11" s="129"/>
      <c r="G11" s="127"/>
      <c r="H11" s="75"/>
      <c r="I11" s="129"/>
      <c r="J11" s="127"/>
      <c r="K11" s="69"/>
      <c r="L11" s="138">
        <v>214</v>
      </c>
      <c r="M11" s="75">
        <v>12.36</v>
      </c>
      <c r="N11" s="10">
        <v>3.16</v>
      </c>
      <c r="O11" s="220"/>
      <c r="P11" t="str">
        <f t="shared" si="0"/>
        <v>Harvey Bury</v>
      </c>
      <c r="Q11" t="str">
        <f t="shared" si="1"/>
        <v>Blaencrymlyn Rhidian</v>
      </c>
      <c r="S11" t="str">
        <f t="shared" si="2"/>
        <v>Frampton family</v>
      </c>
      <c r="T11">
        <f t="shared" si="3"/>
        <v>9</v>
      </c>
    </row>
    <row r="12" spans="1:20" ht="17.25" thickTop="1" thickBot="1" x14ac:dyDescent="0.3">
      <c r="A12" s="35">
        <v>9</v>
      </c>
      <c r="B12" s="11" t="s">
        <v>203</v>
      </c>
      <c r="C12" s="4" t="s">
        <v>638</v>
      </c>
      <c r="D12" s="105" t="s">
        <v>639</v>
      </c>
      <c r="E12" s="151"/>
      <c r="F12" s="63"/>
      <c r="G12" s="153"/>
      <c r="H12" s="9"/>
      <c r="I12" s="63"/>
      <c r="J12" s="153"/>
      <c r="K12" s="68"/>
      <c r="L12" s="151">
        <v>231</v>
      </c>
      <c r="M12" s="9">
        <v>1.1000000000000001</v>
      </c>
      <c r="N12" s="75">
        <v>3.5</v>
      </c>
      <c r="O12" s="220"/>
      <c r="P12" t="str">
        <f t="shared" si="0"/>
        <v>Charlotte James</v>
      </c>
      <c r="Q12" t="str">
        <f t="shared" si="1"/>
        <v>Abbeydale Roller</v>
      </c>
      <c r="S12" t="str">
        <f t="shared" si="2"/>
        <v>Frampton family</v>
      </c>
      <c r="T12">
        <f t="shared" si="3"/>
        <v>9</v>
      </c>
    </row>
    <row r="13" spans="1:20" ht="17.25" thickTop="1" thickBot="1" x14ac:dyDescent="0.3">
      <c r="A13" s="35">
        <v>9</v>
      </c>
      <c r="B13" s="11" t="s">
        <v>203</v>
      </c>
      <c r="C13" s="4" t="s">
        <v>339</v>
      </c>
      <c r="D13" s="105" t="s">
        <v>340</v>
      </c>
      <c r="E13" s="151"/>
      <c r="F13" s="63"/>
      <c r="G13" s="153"/>
      <c r="H13" s="9"/>
      <c r="I13" s="63"/>
      <c r="J13" s="153"/>
      <c r="K13" s="68"/>
      <c r="L13" s="151">
        <v>248</v>
      </c>
      <c r="M13" s="9">
        <v>1.44</v>
      </c>
      <c r="N13" s="3">
        <v>4.24</v>
      </c>
      <c r="O13" s="220"/>
      <c r="P13" t="str">
        <f t="shared" si="0"/>
        <v>Georgina Coole</v>
      </c>
      <c r="Q13" t="str">
        <f t="shared" si="1"/>
        <v>Monty</v>
      </c>
      <c r="S13" t="str">
        <f t="shared" si="2"/>
        <v>Frampton family</v>
      </c>
      <c r="T13">
        <f t="shared" si="3"/>
        <v>9</v>
      </c>
    </row>
    <row r="14" spans="1:20" ht="17.25" thickTop="1" thickBot="1" x14ac:dyDescent="0.3">
      <c r="A14" s="35">
        <v>9</v>
      </c>
      <c r="B14" s="11" t="s">
        <v>203</v>
      </c>
      <c r="C14" s="4" t="s">
        <v>341</v>
      </c>
      <c r="D14" s="105" t="s">
        <v>342</v>
      </c>
      <c r="E14" s="151"/>
      <c r="F14" s="63"/>
      <c r="G14" s="153"/>
      <c r="H14" s="9"/>
      <c r="I14" s="63"/>
      <c r="J14" s="153"/>
      <c r="K14" s="68"/>
      <c r="L14" s="151">
        <v>265</v>
      </c>
      <c r="M14" s="9">
        <v>2.1800000000000002</v>
      </c>
      <c r="N14" s="3">
        <v>4.58</v>
      </c>
      <c r="O14" s="220"/>
      <c r="P14" t="str">
        <f t="shared" si="0"/>
        <v>Hannah Dangerfield</v>
      </c>
      <c r="Q14" t="str">
        <f t="shared" si="1"/>
        <v>Don't tell Da</v>
      </c>
      <c r="S14" t="str">
        <f t="shared" si="2"/>
        <v>Frampton family</v>
      </c>
      <c r="T14">
        <f t="shared" si="3"/>
        <v>9</v>
      </c>
    </row>
    <row r="15" spans="1:20" ht="17.25" thickTop="1" thickBot="1" x14ac:dyDescent="0.3">
      <c r="A15" s="35">
        <v>9</v>
      </c>
      <c r="B15" s="11" t="s">
        <v>203</v>
      </c>
      <c r="C15" s="27" t="s">
        <v>343</v>
      </c>
      <c r="D15" s="104" t="s">
        <v>344</v>
      </c>
      <c r="E15" s="138"/>
      <c r="F15" s="129"/>
      <c r="G15" s="127"/>
      <c r="H15" s="75"/>
      <c r="I15" s="129"/>
      <c r="J15" s="127">
        <v>179</v>
      </c>
      <c r="K15" s="69">
        <v>11.01</v>
      </c>
      <c r="L15" s="138">
        <v>213</v>
      </c>
      <c r="M15" s="75">
        <v>12.34</v>
      </c>
      <c r="N15" s="6">
        <v>3.14</v>
      </c>
      <c r="O15" s="220"/>
      <c r="P15" t="str">
        <f t="shared" si="0"/>
        <v>Amy Johnson</v>
      </c>
      <c r="Q15" t="str">
        <f t="shared" si="1"/>
        <v>Brooklyn</v>
      </c>
      <c r="S15" t="str">
        <f t="shared" si="2"/>
        <v>Frampton family</v>
      </c>
      <c r="T15">
        <f t="shared" si="3"/>
        <v>9</v>
      </c>
    </row>
    <row r="16" spans="1:20" ht="17.25" thickTop="1" thickBot="1" x14ac:dyDescent="0.3">
      <c r="A16" s="35">
        <v>9</v>
      </c>
      <c r="B16" s="11" t="s">
        <v>203</v>
      </c>
      <c r="C16" s="27" t="s">
        <v>345</v>
      </c>
      <c r="D16" s="104" t="s">
        <v>346</v>
      </c>
      <c r="E16" s="138"/>
      <c r="F16" s="129"/>
      <c r="G16" s="127"/>
      <c r="H16" s="75"/>
      <c r="I16" s="129"/>
      <c r="J16" s="127"/>
      <c r="K16" s="69"/>
      <c r="L16" s="138">
        <v>264</v>
      </c>
      <c r="M16" s="75">
        <v>2.16</v>
      </c>
      <c r="N16" s="6">
        <v>4.5599999999999996</v>
      </c>
      <c r="O16" s="220"/>
      <c r="P16" t="str">
        <f t="shared" si="0"/>
        <v>Casey Sharpe</v>
      </c>
      <c r="Q16" t="str">
        <f t="shared" si="1"/>
        <v>Eglwysfach Rodger</v>
      </c>
      <c r="S16" t="str">
        <f t="shared" si="2"/>
        <v>Frampton family</v>
      </c>
      <c r="T16">
        <f t="shared" si="3"/>
        <v>9</v>
      </c>
    </row>
    <row r="17" spans="1:20" ht="17.25" thickTop="1" thickBot="1" x14ac:dyDescent="0.3">
      <c r="A17" s="35">
        <v>9</v>
      </c>
      <c r="B17" s="11" t="s">
        <v>203</v>
      </c>
      <c r="C17" s="27" t="s">
        <v>635</v>
      </c>
      <c r="D17" s="104" t="s">
        <v>636</v>
      </c>
      <c r="E17" s="138"/>
      <c r="F17" s="129"/>
      <c r="G17" s="127"/>
      <c r="H17" s="75"/>
      <c r="I17" s="129"/>
      <c r="J17" s="127">
        <v>183</v>
      </c>
      <c r="K17" s="69">
        <v>11.17</v>
      </c>
      <c r="L17" s="138">
        <v>230</v>
      </c>
      <c r="M17" s="75">
        <v>1.08</v>
      </c>
      <c r="N17" s="6">
        <v>3.48</v>
      </c>
      <c r="O17" s="220"/>
      <c r="P17" t="str">
        <f t="shared" si="0"/>
        <v>Phoebe Hudd</v>
      </c>
      <c r="Q17" t="str">
        <f t="shared" si="1"/>
        <v>Excusie</v>
      </c>
      <c r="S17" t="str">
        <f t="shared" si="2"/>
        <v>Frampton family</v>
      </c>
      <c r="T17">
        <f t="shared" si="3"/>
        <v>9</v>
      </c>
    </row>
    <row r="18" spans="1:20" ht="17.25" thickTop="1" thickBot="1" x14ac:dyDescent="0.3">
      <c r="A18" s="35">
        <v>9</v>
      </c>
      <c r="B18" s="11" t="s">
        <v>203</v>
      </c>
      <c r="C18" s="27" t="s">
        <v>347</v>
      </c>
      <c r="D18" s="104" t="s">
        <v>348</v>
      </c>
      <c r="E18" s="138"/>
      <c r="F18" s="129"/>
      <c r="G18" s="127"/>
      <c r="H18" s="75"/>
      <c r="I18" s="129"/>
      <c r="J18" s="127"/>
      <c r="K18" s="69"/>
      <c r="L18" s="138">
        <v>247</v>
      </c>
      <c r="M18" s="75">
        <v>1.42</v>
      </c>
      <c r="N18" s="6">
        <v>4.22</v>
      </c>
      <c r="O18" s="220"/>
      <c r="P18" t="str">
        <f t="shared" si="0"/>
        <v>Elena Marquez Espada</v>
      </c>
      <c r="Q18" t="str">
        <f t="shared" si="1"/>
        <v>Diamond</v>
      </c>
      <c r="S18" t="str">
        <f t="shared" si="2"/>
        <v>Frampton family</v>
      </c>
      <c r="T18">
        <f t="shared" si="3"/>
        <v>9</v>
      </c>
    </row>
    <row r="19" spans="1:20" ht="17.25" thickTop="1" thickBot="1" x14ac:dyDescent="0.3">
      <c r="A19" s="35">
        <v>9</v>
      </c>
      <c r="B19" s="11" t="s">
        <v>203</v>
      </c>
      <c r="C19" s="4" t="s">
        <v>353</v>
      </c>
      <c r="D19" s="105" t="s">
        <v>354</v>
      </c>
      <c r="E19" s="151"/>
      <c r="F19" s="63"/>
      <c r="G19" s="153"/>
      <c r="H19" s="9"/>
      <c r="I19" s="63"/>
      <c r="J19" s="153">
        <v>161</v>
      </c>
      <c r="K19" s="68">
        <v>9.25</v>
      </c>
      <c r="L19" s="151"/>
      <c r="M19" s="9"/>
      <c r="N19" s="3"/>
      <c r="O19" s="220"/>
      <c r="P19" t="str">
        <f t="shared" si="0"/>
        <v>Eva Bolton Lake</v>
      </c>
      <c r="Q19" t="str">
        <f t="shared" si="1"/>
        <v>Geoffrey</v>
      </c>
      <c r="S19" t="str">
        <f t="shared" si="2"/>
        <v>Frampton family</v>
      </c>
      <c r="T19">
        <f t="shared" si="3"/>
        <v>9</v>
      </c>
    </row>
    <row r="20" spans="1:20" ht="17.25" thickTop="1" thickBot="1" x14ac:dyDescent="0.3">
      <c r="A20" s="35">
        <v>9</v>
      </c>
      <c r="B20" s="11" t="s">
        <v>203</v>
      </c>
      <c r="C20" s="28" t="s">
        <v>355</v>
      </c>
      <c r="D20" s="106" t="s">
        <v>356</v>
      </c>
      <c r="E20" s="158"/>
      <c r="F20" s="128"/>
      <c r="G20" s="168"/>
      <c r="H20" s="74"/>
      <c r="I20" s="128"/>
      <c r="J20" s="168">
        <v>165</v>
      </c>
      <c r="K20" s="40">
        <v>9.41</v>
      </c>
      <c r="L20" s="158"/>
      <c r="M20" s="74"/>
      <c r="N20" s="12"/>
      <c r="O20" s="220"/>
      <c r="P20" t="str">
        <f t="shared" si="0"/>
        <v>Poppy Hart</v>
      </c>
      <c r="Q20" t="str">
        <f t="shared" si="1"/>
        <v>Nantymynydd Prydferth (Priddy)</v>
      </c>
      <c r="S20" t="str">
        <f t="shared" si="2"/>
        <v>Frampton family</v>
      </c>
      <c r="T20">
        <f t="shared" si="3"/>
        <v>9</v>
      </c>
    </row>
    <row r="21" spans="1:20" ht="16.5" thickTop="1" x14ac:dyDescent="0.25">
      <c r="A21" s="35">
        <v>9</v>
      </c>
      <c r="B21" s="5" t="s">
        <v>204</v>
      </c>
      <c r="C21" s="30" t="s">
        <v>247</v>
      </c>
      <c r="D21" s="107" t="s">
        <v>248</v>
      </c>
      <c r="E21" s="138"/>
      <c r="F21" s="129"/>
      <c r="G21" s="127"/>
      <c r="H21" s="75"/>
      <c r="I21" s="129"/>
      <c r="J21" s="127"/>
      <c r="K21" s="69"/>
      <c r="L21" s="180">
        <v>246</v>
      </c>
      <c r="M21" s="80">
        <v>1.4</v>
      </c>
      <c r="N21" s="80">
        <v>4.2</v>
      </c>
      <c r="O21" s="220"/>
      <c r="P21" t="str">
        <f t="shared" si="0"/>
        <v>Jane Fowler</v>
      </c>
      <c r="Q21" t="str">
        <f t="shared" si="1"/>
        <v>Golden King</v>
      </c>
      <c r="S21" t="str">
        <f t="shared" si="2"/>
        <v>Kingsleaze</v>
      </c>
      <c r="T21">
        <f t="shared" si="3"/>
        <v>9</v>
      </c>
    </row>
    <row r="22" spans="1:20" ht="15.75" x14ac:dyDescent="0.25">
      <c r="A22" s="35">
        <v>9</v>
      </c>
      <c r="B22" s="5" t="s">
        <v>204</v>
      </c>
      <c r="C22" s="2" t="s">
        <v>249</v>
      </c>
      <c r="D22" s="108" t="s">
        <v>660</v>
      </c>
      <c r="E22" s="151"/>
      <c r="F22" s="63"/>
      <c r="G22" s="153"/>
      <c r="H22" s="9"/>
      <c r="I22" s="63"/>
      <c r="J22" s="153"/>
      <c r="K22" s="68"/>
      <c r="L22" s="181">
        <v>263</v>
      </c>
      <c r="M22" s="9">
        <v>2.14</v>
      </c>
      <c r="N22" s="3">
        <v>4.54</v>
      </c>
      <c r="O22" s="220"/>
      <c r="P22" t="str">
        <f t="shared" si="0"/>
        <v>Cally Webster</v>
      </c>
      <c r="Q22" t="str">
        <f t="shared" si="1"/>
        <v>Cheryl II</v>
      </c>
      <c r="S22" t="str">
        <f t="shared" si="2"/>
        <v>Kingsleaze</v>
      </c>
      <c r="T22">
        <f t="shared" si="3"/>
        <v>9</v>
      </c>
    </row>
    <row r="23" spans="1:20" ht="15.75" x14ac:dyDescent="0.25">
      <c r="A23" s="35">
        <v>9</v>
      </c>
      <c r="B23" s="5" t="s">
        <v>204</v>
      </c>
      <c r="C23" s="2" t="s">
        <v>547</v>
      </c>
      <c r="D23" s="108" t="s">
        <v>548</v>
      </c>
      <c r="E23" s="151"/>
      <c r="F23" s="63"/>
      <c r="G23" s="153">
        <v>59</v>
      </c>
      <c r="H23" s="9">
        <v>9.59</v>
      </c>
      <c r="I23" s="63">
        <v>2</v>
      </c>
      <c r="J23" s="153"/>
      <c r="K23" s="68"/>
      <c r="L23" s="181"/>
      <c r="M23" s="9"/>
      <c r="N23" s="3"/>
      <c r="O23" s="220"/>
      <c r="P23" t="str">
        <f t="shared" si="0"/>
        <v>Abbey read</v>
      </c>
      <c r="Q23" t="str">
        <f t="shared" si="1"/>
        <v>Billy Mcilroy</v>
      </c>
      <c r="S23" t="str">
        <f t="shared" si="2"/>
        <v>Kingsleaze</v>
      </c>
      <c r="T23">
        <f t="shared" si="3"/>
        <v>9</v>
      </c>
    </row>
    <row r="24" spans="1:20" ht="15.75" x14ac:dyDescent="0.25">
      <c r="A24" s="35">
        <v>9</v>
      </c>
      <c r="B24" s="5" t="s">
        <v>204</v>
      </c>
      <c r="C24" s="2" t="s">
        <v>551</v>
      </c>
      <c r="D24" s="108" t="s">
        <v>549</v>
      </c>
      <c r="E24" s="151"/>
      <c r="F24" s="63"/>
      <c r="G24" s="153">
        <v>96</v>
      </c>
      <c r="H24" s="9">
        <v>11.35</v>
      </c>
      <c r="I24" s="63">
        <v>3</v>
      </c>
      <c r="J24" s="153"/>
      <c r="K24" s="68"/>
      <c r="L24" s="181">
        <v>229</v>
      </c>
      <c r="M24" s="9">
        <v>1.06</v>
      </c>
      <c r="N24" s="3">
        <v>3.46</v>
      </c>
      <c r="O24" s="220"/>
      <c r="P24" t="str">
        <f t="shared" si="0"/>
        <v xml:space="preserve">Abbey Read </v>
      </c>
      <c r="Q24" t="str">
        <f t="shared" si="1"/>
        <v>Blackmoor Clover</v>
      </c>
      <c r="S24" t="str">
        <f t="shared" si="2"/>
        <v>Kingsleaze</v>
      </c>
      <c r="T24">
        <f t="shared" si="3"/>
        <v>9</v>
      </c>
    </row>
    <row r="25" spans="1:20" ht="15.75" x14ac:dyDescent="0.25">
      <c r="A25" s="35">
        <v>9</v>
      </c>
      <c r="B25" s="5" t="s">
        <v>204</v>
      </c>
      <c r="C25" s="2" t="s">
        <v>280</v>
      </c>
      <c r="D25" s="108" t="s">
        <v>281</v>
      </c>
      <c r="E25" s="151"/>
      <c r="F25" s="63"/>
      <c r="G25" s="153">
        <v>122</v>
      </c>
      <c r="H25" s="9">
        <v>3.23</v>
      </c>
      <c r="I25" s="63">
        <v>2</v>
      </c>
      <c r="J25" s="153"/>
      <c r="K25" s="68"/>
      <c r="L25" s="181"/>
      <c r="M25" s="9"/>
      <c r="N25" s="3"/>
      <c r="O25" s="220"/>
      <c r="P25" t="str">
        <f t="shared" si="0"/>
        <v>Cathie Jenkinson Sl</v>
      </c>
      <c r="Q25" t="str">
        <f t="shared" si="1"/>
        <v>Polish carnival ROR</v>
      </c>
      <c r="S25" t="str">
        <f t="shared" si="2"/>
        <v>Kingsleaze</v>
      </c>
      <c r="T25">
        <f t="shared" si="3"/>
        <v>9</v>
      </c>
    </row>
    <row r="26" spans="1:20" ht="15.75" x14ac:dyDescent="0.25">
      <c r="A26" s="35">
        <v>9</v>
      </c>
      <c r="B26" s="5" t="s">
        <v>204</v>
      </c>
      <c r="C26" s="30" t="s">
        <v>282</v>
      </c>
      <c r="D26" s="107" t="s">
        <v>283</v>
      </c>
      <c r="E26" s="138"/>
      <c r="F26" s="129"/>
      <c r="G26" s="127">
        <v>95</v>
      </c>
      <c r="H26" s="75">
        <v>11.29</v>
      </c>
      <c r="I26" s="129">
        <v>3</v>
      </c>
      <c r="J26" s="127"/>
      <c r="K26" s="69"/>
      <c r="L26" s="182">
        <v>212</v>
      </c>
      <c r="M26" s="75">
        <v>12.32</v>
      </c>
      <c r="N26" s="6">
        <v>3.12</v>
      </c>
      <c r="O26" s="220"/>
      <c r="P26" t="str">
        <f t="shared" si="0"/>
        <v>Janet Harrison</v>
      </c>
      <c r="Q26" t="str">
        <f t="shared" si="1"/>
        <v>R Boycie</v>
      </c>
      <c r="S26" t="str">
        <f t="shared" si="2"/>
        <v>Kingsleaze</v>
      </c>
      <c r="T26">
        <f t="shared" si="3"/>
        <v>9</v>
      </c>
    </row>
    <row r="27" spans="1:20" ht="15.75" x14ac:dyDescent="0.25">
      <c r="A27" s="35">
        <v>9</v>
      </c>
      <c r="B27" s="5" t="s">
        <v>204</v>
      </c>
      <c r="C27" s="30" t="s">
        <v>284</v>
      </c>
      <c r="D27" s="107" t="s">
        <v>285</v>
      </c>
      <c r="E27" s="138"/>
      <c r="F27" s="129"/>
      <c r="G27" s="127">
        <v>146</v>
      </c>
      <c r="H27" s="75">
        <v>3.17</v>
      </c>
      <c r="I27" s="129">
        <v>3</v>
      </c>
      <c r="J27" s="127"/>
      <c r="K27" s="69"/>
      <c r="L27" s="182"/>
      <c r="M27" s="75"/>
      <c r="N27" s="6"/>
      <c r="O27" s="220"/>
      <c r="P27" t="str">
        <f t="shared" si="0"/>
        <v>Adrian Palmer</v>
      </c>
      <c r="Q27" t="str">
        <f t="shared" si="1"/>
        <v>Chilli Pepper II</v>
      </c>
      <c r="S27" t="str">
        <f t="shared" si="2"/>
        <v>Kingsleaze</v>
      </c>
      <c r="T27">
        <f t="shared" si="3"/>
        <v>9</v>
      </c>
    </row>
    <row r="28" spans="1:20" ht="15.75" x14ac:dyDescent="0.25">
      <c r="A28" s="35">
        <v>9</v>
      </c>
      <c r="B28" s="5" t="s">
        <v>204</v>
      </c>
      <c r="C28" s="8" t="s">
        <v>286</v>
      </c>
      <c r="D28" s="109" t="s">
        <v>287</v>
      </c>
      <c r="E28" s="151"/>
      <c r="F28" s="63"/>
      <c r="G28" s="169">
        <v>121</v>
      </c>
      <c r="H28" s="3">
        <v>3.17</v>
      </c>
      <c r="I28" s="63">
        <v>2</v>
      </c>
      <c r="J28" s="153"/>
      <c r="K28" s="68"/>
      <c r="L28" s="181"/>
      <c r="M28" s="3"/>
      <c r="N28" s="3"/>
      <c r="O28" s="220"/>
      <c r="P28" t="str">
        <f t="shared" si="0"/>
        <v>Sarah palmer</v>
      </c>
      <c r="Q28" t="str">
        <f t="shared" si="1"/>
        <v>Whitehawk Drifter</v>
      </c>
      <c r="S28" t="str">
        <f t="shared" si="2"/>
        <v>Kingsleaze</v>
      </c>
      <c r="T28">
        <f t="shared" si="3"/>
        <v>9</v>
      </c>
    </row>
    <row r="29" spans="1:20" ht="15.75" x14ac:dyDescent="0.25">
      <c r="A29" s="35">
        <v>9</v>
      </c>
      <c r="B29" s="5" t="s">
        <v>204</v>
      </c>
      <c r="C29" s="8" t="s">
        <v>288</v>
      </c>
      <c r="D29" s="109" t="s">
        <v>289</v>
      </c>
      <c r="E29" s="151"/>
      <c r="F29" s="63"/>
      <c r="G29" s="169">
        <v>145</v>
      </c>
      <c r="H29" s="103">
        <v>3.1</v>
      </c>
      <c r="I29" s="63">
        <v>3</v>
      </c>
      <c r="J29" s="153"/>
      <c r="K29" s="68"/>
      <c r="L29" s="181"/>
      <c r="M29" s="3"/>
      <c r="N29" s="3"/>
      <c r="O29" s="220"/>
      <c r="P29" t="str">
        <f t="shared" si="0"/>
        <v>Lisa farrell</v>
      </c>
      <c r="Q29" t="str">
        <f t="shared" si="1"/>
        <v>Aragelen Louis Quatorze</v>
      </c>
      <c r="S29" t="str">
        <f t="shared" si="2"/>
        <v>Kingsleaze</v>
      </c>
      <c r="T29">
        <f t="shared" si="3"/>
        <v>9</v>
      </c>
    </row>
    <row r="30" spans="1:20" ht="15.75" x14ac:dyDescent="0.25">
      <c r="A30" s="35">
        <v>9</v>
      </c>
      <c r="B30" s="5" t="s">
        <v>204</v>
      </c>
      <c r="C30" s="8" t="s">
        <v>290</v>
      </c>
      <c r="D30" s="109" t="s">
        <v>550</v>
      </c>
      <c r="E30" s="151"/>
      <c r="F30" s="63"/>
      <c r="G30" s="153">
        <v>58</v>
      </c>
      <c r="H30" s="52">
        <v>9.52</v>
      </c>
      <c r="I30" s="63">
        <v>2</v>
      </c>
      <c r="J30" s="153"/>
      <c r="K30" s="68"/>
      <c r="L30" s="181"/>
      <c r="M30" s="3"/>
      <c r="N30" s="3"/>
      <c r="O30" s="220"/>
      <c r="P30" t="str">
        <f t="shared" si="0"/>
        <v>Elizabeth webster</v>
      </c>
      <c r="Q30" t="str">
        <f t="shared" si="1"/>
        <v>Miss McVitie</v>
      </c>
      <c r="S30" t="str">
        <f t="shared" si="2"/>
        <v>Kingsleaze</v>
      </c>
      <c r="T30">
        <f t="shared" si="3"/>
        <v>9</v>
      </c>
    </row>
    <row r="31" spans="1:20" ht="16.5" thickBot="1" x14ac:dyDescent="0.3">
      <c r="A31" s="35">
        <v>9</v>
      </c>
      <c r="B31" s="13"/>
      <c r="C31" s="31"/>
      <c r="D31" s="110"/>
      <c r="E31" s="158"/>
      <c r="F31" s="128"/>
      <c r="G31" s="168"/>
      <c r="H31" s="74"/>
      <c r="I31" s="128"/>
      <c r="J31" s="168"/>
      <c r="K31" s="40"/>
      <c r="L31" s="183"/>
      <c r="M31" s="74"/>
      <c r="N31" s="12"/>
      <c r="O31" s="220"/>
      <c r="P31">
        <f t="shared" si="0"/>
        <v>0</v>
      </c>
      <c r="Q31">
        <f t="shared" si="1"/>
        <v>0</v>
      </c>
      <c r="S31">
        <f t="shared" si="2"/>
        <v>0</v>
      </c>
      <c r="T31">
        <f t="shared" si="3"/>
        <v>9</v>
      </c>
    </row>
    <row r="32" spans="1:20" ht="16.5" thickTop="1" x14ac:dyDescent="0.25">
      <c r="A32" s="35">
        <v>9</v>
      </c>
      <c r="B32" t="s">
        <v>33</v>
      </c>
      <c r="C32" s="37" t="s">
        <v>291</v>
      </c>
      <c r="D32" s="107" t="s">
        <v>292</v>
      </c>
      <c r="E32" s="138">
        <v>8</v>
      </c>
      <c r="F32" s="129">
        <v>9.49</v>
      </c>
      <c r="G32" s="127"/>
      <c r="H32" s="75"/>
      <c r="I32" s="129"/>
      <c r="J32" s="127"/>
      <c r="K32" s="69"/>
      <c r="L32" s="182"/>
      <c r="M32" s="75"/>
      <c r="N32" s="6"/>
      <c r="O32" s="220">
        <v>36</v>
      </c>
      <c r="P32" t="str">
        <f t="shared" si="0"/>
        <v>Matthew Buckland</v>
      </c>
      <c r="Q32" t="str">
        <f t="shared" si="1"/>
        <v>Don Orchards Pride</v>
      </c>
      <c r="S32" t="str">
        <f t="shared" si="2"/>
        <v>Swindon</v>
      </c>
      <c r="T32">
        <f t="shared" si="3"/>
        <v>9</v>
      </c>
    </row>
    <row r="33" spans="1:20" ht="15.75" x14ac:dyDescent="0.25">
      <c r="A33" s="35">
        <v>9</v>
      </c>
      <c r="B33" t="s">
        <v>33</v>
      </c>
      <c r="C33" s="8" t="s">
        <v>293</v>
      </c>
      <c r="D33" s="108" t="s">
        <v>294</v>
      </c>
      <c r="E33" s="151">
        <v>21</v>
      </c>
      <c r="F33" s="142">
        <v>11.5</v>
      </c>
      <c r="G33" s="153"/>
      <c r="H33" s="9"/>
      <c r="I33" s="63"/>
      <c r="J33" s="153"/>
      <c r="K33" s="68"/>
      <c r="L33" s="181"/>
      <c r="M33" s="9"/>
      <c r="N33" s="3"/>
      <c r="O33" s="220">
        <v>12</v>
      </c>
      <c r="P33" t="str">
        <f t="shared" si="0"/>
        <v>hannah Stanley</v>
      </c>
      <c r="Q33" t="str">
        <f t="shared" si="1"/>
        <v>Here Comes Trouble</v>
      </c>
      <c r="S33" t="str">
        <f t="shared" si="2"/>
        <v>Swindon</v>
      </c>
      <c r="T33">
        <f t="shared" si="3"/>
        <v>9</v>
      </c>
    </row>
    <row r="34" spans="1:20" ht="15.75" x14ac:dyDescent="0.25">
      <c r="A34" s="35">
        <v>9</v>
      </c>
      <c r="B34" t="s">
        <v>33</v>
      </c>
      <c r="C34" s="8" t="s">
        <v>295</v>
      </c>
      <c r="D34" s="108" t="s">
        <v>296</v>
      </c>
      <c r="E34" s="151">
        <v>32</v>
      </c>
      <c r="F34" s="63">
        <v>1.49</v>
      </c>
      <c r="G34" s="153"/>
      <c r="H34" s="9"/>
      <c r="I34" s="63"/>
      <c r="J34" s="153"/>
      <c r="K34" s="68"/>
      <c r="L34" s="181"/>
      <c r="M34" s="9"/>
      <c r="N34" s="3"/>
      <c r="O34" s="220"/>
      <c r="P34" t="str">
        <f t="shared" si="0"/>
        <v>Lindsay Cook</v>
      </c>
      <c r="Q34" t="str">
        <f t="shared" si="1"/>
        <v>Laurozel Lucky Moonmist</v>
      </c>
      <c r="S34" t="str">
        <f t="shared" si="2"/>
        <v>Swindon</v>
      </c>
      <c r="T34">
        <f t="shared" si="3"/>
        <v>9</v>
      </c>
    </row>
    <row r="35" spans="1:20" ht="16.5" thickBot="1" x14ac:dyDescent="0.3">
      <c r="A35" s="35">
        <v>9</v>
      </c>
      <c r="B35" t="s">
        <v>33</v>
      </c>
      <c r="C35" s="100" t="s">
        <v>297</v>
      </c>
      <c r="D35" s="111" t="s">
        <v>298</v>
      </c>
      <c r="E35" s="159">
        <v>44</v>
      </c>
      <c r="F35" s="65">
        <v>3.19</v>
      </c>
      <c r="G35" s="170"/>
      <c r="H35" s="86"/>
      <c r="I35" s="65"/>
      <c r="J35" s="170"/>
      <c r="K35" s="71"/>
      <c r="L35" s="184"/>
      <c r="M35" s="86"/>
      <c r="N35" s="58"/>
      <c r="O35" s="220"/>
      <c r="P35" t="str">
        <f t="shared" si="0"/>
        <v>Helen Vitale</v>
      </c>
      <c r="Q35" t="str">
        <f t="shared" si="1"/>
        <v>Harnells Erasmus</v>
      </c>
      <c r="S35" t="str">
        <f t="shared" si="2"/>
        <v>Swindon</v>
      </c>
      <c r="T35">
        <f t="shared" si="3"/>
        <v>9</v>
      </c>
    </row>
    <row r="36" spans="1:20" ht="15.75" x14ac:dyDescent="0.25">
      <c r="A36" s="35">
        <v>9</v>
      </c>
      <c r="B36" s="5" t="s">
        <v>205</v>
      </c>
      <c r="C36" s="27" t="s">
        <v>250</v>
      </c>
      <c r="D36" s="104" t="s">
        <v>251</v>
      </c>
      <c r="E36" s="138"/>
      <c r="F36" s="129"/>
      <c r="G36" s="127"/>
      <c r="H36" s="75"/>
      <c r="I36" s="129"/>
      <c r="J36" s="127">
        <v>154</v>
      </c>
      <c r="K36" s="69">
        <v>8.57</v>
      </c>
      <c r="L36" s="182"/>
      <c r="M36" s="75"/>
      <c r="N36" s="6"/>
      <c r="O36" s="220"/>
      <c r="P36" t="str">
        <f t="shared" si="0"/>
        <v>Amelia French</v>
      </c>
      <c r="Q36" t="str">
        <f t="shared" si="1"/>
        <v>Brianna Firefly</v>
      </c>
      <c r="S36" t="str">
        <f t="shared" si="2"/>
        <v>Veterans</v>
      </c>
      <c r="T36">
        <f t="shared" si="3"/>
        <v>9</v>
      </c>
    </row>
    <row r="37" spans="1:20" ht="15.75" x14ac:dyDescent="0.25">
      <c r="A37" s="35">
        <v>9</v>
      </c>
      <c r="B37" s="5" t="s">
        <v>205</v>
      </c>
      <c r="C37" s="4" t="s">
        <v>252</v>
      </c>
      <c r="D37" s="105" t="s">
        <v>253</v>
      </c>
      <c r="E37" s="151"/>
      <c r="F37" s="63"/>
      <c r="G37" s="153"/>
      <c r="H37" s="9"/>
      <c r="I37" s="63"/>
      <c r="J37" s="153">
        <v>159</v>
      </c>
      <c r="K37" s="68">
        <v>9.17</v>
      </c>
      <c r="L37" s="181"/>
      <c r="M37" s="9"/>
      <c r="N37" s="3"/>
      <c r="O37" s="220"/>
      <c r="P37" t="str">
        <f t="shared" si="0"/>
        <v>Teresa Green</v>
      </c>
      <c r="Q37" t="str">
        <f t="shared" si="1"/>
        <v>Cheeky</v>
      </c>
      <c r="S37" t="str">
        <f t="shared" si="2"/>
        <v>Veterans</v>
      </c>
      <c r="T37">
        <f t="shared" si="3"/>
        <v>9</v>
      </c>
    </row>
    <row r="38" spans="1:20" ht="15.75" x14ac:dyDescent="0.25">
      <c r="A38" s="35">
        <v>9</v>
      </c>
      <c r="B38" s="5" t="s">
        <v>205</v>
      </c>
      <c r="C38" s="4" t="s">
        <v>254</v>
      </c>
      <c r="D38" s="105" t="s">
        <v>255</v>
      </c>
      <c r="E38" s="151"/>
      <c r="F38" s="63"/>
      <c r="G38" s="153"/>
      <c r="H38" s="9"/>
      <c r="I38" s="63"/>
      <c r="J38" s="153">
        <v>172</v>
      </c>
      <c r="K38" s="68">
        <v>10.33</v>
      </c>
      <c r="L38" s="181"/>
      <c r="M38" s="9"/>
      <c r="N38" s="3"/>
      <c r="O38" s="220"/>
      <c r="P38" t="str">
        <f t="shared" si="0"/>
        <v>Kathleen Griffiths</v>
      </c>
      <c r="Q38" t="str">
        <f t="shared" si="1"/>
        <v>Kiara</v>
      </c>
      <c r="S38" t="str">
        <f t="shared" si="2"/>
        <v>Veterans</v>
      </c>
      <c r="T38">
        <f t="shared" si="3"/>
        <v>9</v>
      </c>
    </row>
    <row r="39" spans="1:20" ht="16.5" thickBot="1" x14ac:dyDescent="0.3">
      <c r="A39" s="35">
        <v>9</v>
      </c>
      <c r="B39" s="5" t="s">
        <v>205</v>
      </c>
      <c r="C39" s="28" t="s">
        <v>256</v>
      </c>
      <c r="D39" s="106" t="s">
        <v>257</v>
      </c>
      <c r="E39" s="158"/>
      <c r="F39" s="128"/>
      <c r="G39" s="168"/>
      <c r="H39" s="74"/>
      <c r="I39" s="128"/>
      <c r="J39" s="168">
        <v>177</v>
      </c>
      <c r="K39" s="40">
        <v>10.53</v>
      </c>
      <c r="L39" s="183"/>
      <c r="M39" s="74"/>
      <c r="N39" s="12"/>
      <c r="O39" s="220"/>
      <c r="P39" t="str">
        <f t="shared" si="0"/>
        <v>Summer Garret</v>
      </c>
      <c r="Q39" t="str">
        <f t="shared" si="1"/>
        <v>Whibrh</v>
      </c>
      <c r="S39" t="str">
        <f t="shared" si="2"/>
        <v>Veterans</v>
      </c>
      <c r="T39">
        <f t="shared" si="3"/>
        <v>9</v>
      </c>
    </row>
    <row r="40" spans="1:20" ht="16.5" thickTop="1" x14ac:dyDescent="0.25">
      <c r="A40" s="35">
        <v>9</v>
      </c>
      <c r="B40" t="s">
        <v>37</v>
      </c>
      <c r="C40" s="27" t="s">
        <v>236</v>
      </c>
      <c r="D40" s="104" t="s">
        <v>237</v>
      </c>
      <c r="E40" s="138"/>
      <c r="F40" s="129"/>
      <c r="G40" s="127">
        <v>56</v>
      </c>
      <c r="H40" s="75">
        <v>9.39</v>
      </c>
      <c r="I40" s="129">
        <v>2</v>
      </c>
      <c r="J40" s="127"/>
      <c r="K40" s="69"/>
      <c r="L40" s="163"/>
      <c r="M40" s="80"/>
      <c r="N40" s="10"/>
      <c r="O40" s="220"/>
      <c r="P40" t="str">
        <f t="shared" si="0"/>
        <v>Annita Engel</v>
      </c>
      <c r="Q40" t="str">
        <f t="shared" si="1"/>
        <v>Curragharvana</v>
      </c>
      <c r="S40" t="str">
        <f t="shared" si="2"/>
        <v>VWH</v>
      </c>
      <c r="T40">
        <f t="shared" si="3"/>
        <v>9</v>
      </c>
    </row>
    <row r="41" spans="1:20" ht="15.75" x14ac:dyDescent="0.25">
      <c r="A41" s="35">
        <v>9</v>
      </c>
      <c r="B41" t="s">
        <v>37</v>
      </c>
      <c r="C41" s="4" t="s">
        <v>238</v>
      </c>
      <c r="D41" s="105" t="s">
        <v>239</v>
      </c>
      <c r="E41" s="151"/>
      <c r="F41" s="63"/>
      <c r="G41" s="153">
        <v>92</v>
      </c>
      <c r="H41" s="9">
        <v>11.09</v>
      </c>
      <c r="I41" s="63">
        <v>3</v>
      </c>
      <c r="J41" s="153"/>
      <c r="K41" s="68"/>
      <c r="L41" s="151">
        <v>207</v>
      </c>
      <c r="M41" s="9">
        <v>12.22</v>
      </c>
      <c r="N41" s="3">
        <v>3.02</v>
      </c>
      <c r="O41" s="220"/>
      <c r="P41" t="str">
        <f t="shared" si="0"/>
        <v>Penny Hall</v>
      </c>
      <c r="Q41" t="str">
        <f t="shared" si="1"/>
        <v>The Marshmallow</v>
      </c>
      <c r="S41" t="str">
        <f t="shared" si="2"/>
        <v>VWH</v>
      </c>
      <c r="T41">
        <f t="shared" si="3"/>
        <v>9</v>
      </c>
    </row>
    <row r="42" spans="1:20" ht="15.75" x14ac:dyDescent="0.25">
      <c r="A42" s="35">
        <v>9</v>
      </c>
      <c r="B42" t="s">
        <v>37</v>
      </c>
      <c r="C42" s="4" t="s">
        <v>240</v>
      </c>
      <c r="D42" s="105" t="s">
        <v>241</v>
      </c>
      <c r="E42" s="151"/>
      <c r="F42" s="63"/>
      <c r="G42" s="153">
        <v>120</v>
      </c>
      <c r="H42" s="9">
        <v>3.1</v>
      </c>
      <c r="I42" s="63">
        <v>2</v>
      </c>
      <c r="J42" s="153"/>
      <c r="K42" s="68"/>
      <c r="L42" s="151"/>
      <c r="M42" s="9"/>
      <c r="N42" s="3"/>
      <c r="O42" s="220"/>
      <c r="P42" t="str">
        <f t="shared" si="0"/>
        <v>Fiona Russell Brown</v>
      </c>
      <c r="Q42" t="str">
        <f t="shared" si="1"/>
        <v>Roxy</v>
      </c>
      <c r="S42" t="str">
        <f t="shared" si="2"/>
        <v>VWH</v>
      </c>
      <c r="T42">
        <f t="shared" si="3"/>
        <v>9</v>
      </c>
    </row>
    <row r="43" spans="1:20" ht="15.75" x14ac:dyDescent="0.25">
      <c r="A43" s="35">
        <v>9</v>
      </c>
      <c r="B43" t="s">
        <v>37</v>
      </c>
      <c r="C43" s="39" t="s">
        <v>242</v>
      </c>
      <c r="D43" s="112" t="s">
        <v>243</v>
      </c>
      <c r="E43" s="160"/>
      <c r="F43" s="66"/>
      <c r="G43" s="171">
        <v>143</v>
      </c>
      <c r="H43" s="76">
        <v>2.57</v>
      </c>
      <c r="I43" s="66">
        <v>3</v>
      </c>
      <c r="J43" s="171"/>
      <c r="K43" s="47"/>
      <c r="L43" s="160"/>
      <c r="M43" s="76"/>
      <c r="N43" s="7"/>
      <c r="O43" s="220"/>
      <c r="P43" t="str">
        <f t="shared" si="0"/>
        <v>Sarah Maddern</v>
      </c>
      <c r="Q43" t="str">
        <f t="shared" si="1"/>
        <v>Stormhill Michael</v>
      </c>
      <c r="S43" t="str">
        <f t="shared" si="2"/>
        <v>VWH</v>
      </c>
      <c r="T43">
        <f t="shared" si="3"/>
        <v>9</v>
      </c>
    </row>
    <row r="44" spans="1:20" ht="15.75" x14ac:dyDescent="0.25">
      <c r="A44" s="35">
        <v>9</v>
      </c>
      <c r="B44" t="s">
        <v>37</v>
      </c>
      <c r="C44" s="4" t="s">
        <v>456</v>
      </c>
      <c r="D44" s="105" t="s">
        <v>457</v>
      </c>
      <c r="E44" s="151"/>
      <c r="F44" s="63"/>
      <c r="G44" s="153"/>
      <c r="H44" s="9"/>
      <c r="I44" s="63"/>
      <c r="J44" s="153"/>
      <c r="K44" s="68"/>
      <c r="L44" s="151">
        <v>224</v>
      </c>
      <c r="M44" s="9">
        <v>12.56</v>
      </c>
      <c r="N44" s="3">
        <v>3.36</v>
      </c>
      <c r="O44" s="220"/>
      <c r="P44" t="str">
        <f t="shared" si="0"/>
        <v>Sharon Robbins</v>
      </c>
      <c r="Q44" t="str">
        <f t="shared" si="1"/>
        <v>The Dexters Jig</v>
      </c>
      <c r="S44" t="str">
        <f t="shared" si="2"/>
        <v>VWH</v>
      </c>
      <c r="T44">
        <f t="shared" si="3"/>
        <v>9</v>
      </c>
    </row>
    <row r="45" spans="1:20" ht="15.75" x14ac:dyDescent="0.25">
      <c r="A45" s="35">
        <v>9</v>
      </c>
      <c r="B45" t="s">
        <v>37</v>
      </c>
      <c r="C45" s="4" t="s">
        <v>38</v>
      </c>
      <c r="D45" s="105" t="s">
        <v>458</v>
      </c>
      <c r="E45" s="151"/>
      <c r="F45" s="63"/>
      <c r="G45" s="153"/>
      <c r="H45" s="9"/>
      <c r="I45" s="63"/>
      <c r="J45" s="153"/>
      <c r="K45" s="68"/>
      <c r="L45" s="151">
        <v>241</v>
      </c>
      <c r="M45" s="9">
        <v>1.3</v>
      </c>
      <c r="N45" s="9">
        <v>4.0999999999999996</v>
      </c>
      <c r="O45" s="220"/>
      <c r="P45" t="str">
        <f t="shared" si="0"/>
        <v>Judith Wilson</v>
      </c>
      <c r="Q45" t="str">
        <f t="shared" si="1"/>
        <v>Roi Sanchez</v>
      </c>
      <c r="S45" t="str">
        <f t="shared" si="2"/>
        <v>VWH</v>
      </c>
      <c r="T45">
        <f t="shared" si="3"/>
        <v>9</v>
      </c>
    </row>
    <row r="46" spans="1:20" ht="16.5" thickBot="1" x14ac:dyDescent="0.3">
      <c r="A46" s="35">
        <v>9</v>
      </c>
      <c r="B46" t="s">
        <v>37</v>
      </c>
      <c r="C46" s="39" t="s">
        <v>459</v>
      </c>
      <c r="D46" s="112" t="s">
        <v>460</v>
      </c>
      <c r="E46" s="160"/>
      <c r="F46" s="66"/>
      <c r="G46" s="171"/>
      <c r="H46" s="76"/>
      <c r="I46" s="66"/>
      <c r="J46" s="171"/>
      <c r="K46" s="47"/>
      <c r="L46" s="160">
        <v>258</v>
      </c>
      <c r="M46" s="76">
        <v>2.04</v>
      </c>
      <c r="N46" s="7">
        <v>4.4400000000000004</v>
      </c>
      <c r="O46" s="220"/>
      <c r="P46" t="str">
        <f t="shared" si="0"/>
        <v>Megan Goff</v>
      </c>
      <c r="Q46" t="str">
        <f t="shared" si="1"/>
        <v>Cheeko V</v>
      </c>
      <c r="S46" t="str">
        <f t="shared" si="2"/>
        <v>VWH</v>
      </c>
      <c r="T46">
        <f t="shared" si="3"/>
        <v>9</v>
      </c>
    </row>
    <row r="47" spans="1:20" ht="16.5" thickBot="1" x14ac:dyDescent="0.3">
      <c r="A47" s="35">
        <v>9</v>
      </c>
      <c r="B47" s="94" t="s">
        <v>39</v>
      </c>
      <c r="C47" s="95" t="s">
        <v>228</v>
      </c>
      <c r="D47" s="113" t="s">
        <v>229</v>
      </c>
      <c r="E47" s="161">
        <v>9</v>
      </c>
      <c r="F47" s="61">
        <v>10.06</v>
      </c>
      <c r="G47" s="172">
        <v>91</v>
      </c>
      <c r="H47" s="84">
        <v>11.03</v>
      </c>
      <c r="I47" s="61">
        <v>3</v>
      </c>
      <c r="J47" s="172"/>
      <c r="K47" s="70"/>
      <c r="L47" s="161"/>
      <c r="M47" s="84"/>
      <c r="N47" s="57"/>
      <c r="O47" s="220">
        <v>19</v>
      </c>
      <c r="P47" t="str">
        <f t="shared" si="0"/>
        <v>Laura Watts</v>
      </c>
      <c r="Q47" t="str">
        <f t="shared" si="1"/>
        <v>Chapalowe Be a Star</v>
      </c>
      <c r="S47" t="str">
        <f t="shared" si="2"/>
        <v>Wessex Gold</v>
      </c>
      <c r="T47">
        <f t="shared" si="3"/>
        <v>9</v>
      </c>
    </row>
    <row r="48" spans="1:20" ht="16.5" thickBot="1" x14ac:dyDescent="0.3">
      <c r="A48" s="35">
        <v>9</v>
      </c>
      <c r="B48" s="94" t="s">
        <v>39</v>
      </c>
      <c r="C48" s="2" t="s">
        <v>230</v>
      </c>
      <c r="D48" s="108" t="s">
        <v>231</v>
      </c>
      <c r="E48" s="151">
        <v>22</v>
      </c>
      <c r="F48" s="63">
        <v>11.57</v>
      </c>
      <c r="G48" s="153"/>
      <c r="H48" s="9"/>
      <c r="I48" s="63"/>
      <c r="J48" s="153"/>
      <c r="K48" s="68"/>
      <c r="L48" s="151"/>
      <c r="M48" s="9"/>
      <c r="N48" s="3"/>
      <c r="O48" s="220"/>
      <c r="P48" t="str">
        <f t="shared" si="0"/>
        <v>Abbie Robins</v>
      </c>
      <c r="Q48" t="str">
        <f t="shared" si="1"/>
        <v>Adrian the 2nd</v>
      </c>
      <c r="S48" t="str">
        <f t="shared" si="2"/>
        <v>Wessex Gold</v>
      </c>
      <c r="T48">
        <f t="shared" si="3"/>
        <v>9</v>
      </c>
    </row>
    <row r="49" spans="1:20" ht="16.5" thickBot="1" x14ac:dyDescent="0.3">
      <c r="A49" s="35">
        <v>9</v>
      </c>
      <c r="B49" s="94" t="s">
        <v>39</v>
      </c>
      <c r="C49" s="96" t="s">
        <v>233</v>
      </c>
      <c r="D49" s="114" t="s">
        <v>232</v>
      </c>
      <c r="E49" s="160">
        <v>33</v>
      </c>
      <c r="F49" s="66">
        <v>1.56</v>
      </c>
      <c r="G49" s="171">
        <v>144</v>
      </c>
      <c r="H49" s="76">
        <v>3.04</v>
      </c>
      <c r="I49" s="66">
        <v>3</v>
      </c>
      <c r="J49" s="171"/>
      <c r="K49" s="47"/>
      <c r="L49" s="160"/>
      <c r="M49" s="76"/>
      <c r="N49" s="3"/>
      <c r="O49" s="220"/>
      <c r="P49" t="str">
        <f t="shared" si="0"/>
        <v>Morgan Kent</v>
      </c>
      <c r="Q49" t="str">
        <f t="shared" si="1"/>
        <v>Clancy's Boy</v>
      </c>
      <c r="S49" t="str">
        <f t="shared" si="2"/>
        <v>Wessex Gold</v>
      </c>
      <c r="T49">
        <f t="shared" si="3"/>
        <v>9</v>
      </c>
    </row>
    <row r="50" spans="1:20" ht="16.5" thickBot="1" x14ac:dyDescent="0.3">
      <c r="A50" s="35">
        <v>9</v>
      </c>
      <c r="B50" s="94" t="s">
        <v>39</v>
      </c>
      <c r="C50" s="4" t="s">
        <v>188</v>
      </c>
      <c r="D50" s="108" t="s">
        <v>40</v>
      </c>
      <c r="E50" s="151"/>
      <c r="F50" s="63"/>
      <c r="G50" s="153">
        <v>69</v>
      </c>
      <c r="H50" s="9">
        <v>11.16</v>
      </c>
      <c r="I50" s="63">
        <v>2</v>
      </c>
      <c r="J50" s="153"/>
      <c r="K50" s="68"/>
      <c r="L50" s="151"/>
      <c r="M50" s="9"/>
      <c r="N50" s="7"/>
      <c r="O50" s="220"/>
      <c r="P50" t="str">
        <f t="shared" si="0"/>
        <v>Wendy Lappington</v>
      </c>
      <c r="Q50" t="str">
        <f t="shared" si="1"/>
        <v>Loxley Monkey</v>
      </c>
      <c r="S50" t="str">
        <f t="shared" si="2"/>
        <v>Wessex Gold</v>
      </c>
      <c r="T50">
        <f t="shared" si="3"/>
        <v>9</v>
      </c>
    </row>
    <row r="51" spans="1:20" ht="16.5" thickBot="1" x14ac:dyDescent="0.3">
      <c r="A51" s="35">
        <v>9</v>
      </c>
      <c r="B51" s="94" t="s">
        <v>39</v>
      </c>
      <c r="C51" s="97" t="s">
        <v>234</v>
      </c>
      <c r="D51" s="115" t="s">
        <v>235</v>
      </c>
      <c r="E51" s="162">
        <v>45</v>
      </c>
      <c r="F51" s="130">
        <v>3.26</v>
      </c>
      <c r="G51" s="173">
        <v>119</v>
      </c>
      <c r="H51" s="77">
        <v>3.04</v>
      </c>
      <c r="I51" s="137">
        <v>2</v>
      </c>
      <c r="J51" s="176"/>
      <c r="K51" s="155"/>
      <c r="L51" s="165"/>
      <c r="M51" s="77"/>
      <c r="N51" s="34"/>
      <c r="O51" s="220"/>
      <c r="P51" t="str">
        <f t="shared" si="0"/>
        <v>Nicola Allen</v>
      </c>
      <c r="Q51" t="str">
        <f t="shared" si="1"/>
        <v>Skehard Grey</v>
      </c>
      <c r="S51" t="str">
        <f t="shared" si="2"/>
        <v>Wessex Gold</v>
      </c>
      <c r="T51">
        <f t="shared" si="3"/>
        <v>9</v>
      </c>
    </row>
    <row r="52" spans="1:20" ht="15.75" thickTop="1" x14ac:dyDescent="0.25">
      <c r="A52" s="145"/>
      <c r="B52" s="145"/>
      <c r="C52" s="145"/>
      <c r="D52" s="145"/>
      <c r="E52" s="147" t="s">
        <v>552</v>
      </c>
      <c r="F52" s="148"/>
      <c r="G52" s="147" t="s">
        <v>553</v>
      </c>
      <c r="H52" s="149"/>
      <c r="I52" s="148"/>
      <c r="J52" s="147" t="s">
        <v>629</v>
      </c>
      <c r="K52" s="149"/>
      <c r="L52" s="147" t="s">
        <v>630</v>
      </c>
      <c r="M52" s="149"/>
      <c r="N52" s="153"/>
      <c r="O52" s="220"/>
      <c r="P52">
        <f t="shared" si="0"/>
        <v>0</v>
      </c>
      <c r="Q52">
        <f t="shared" si="1"/>
        <v>0</v>
      </c>
      <c r="S52">
        <f t="shared" si="2"/>
        <v>0</v>
      </c>
      <c r="T52">
        <f t="shared" si="3"/>
        <v>0</v>
      </c>
    </row>
    <row r="53" spans="1:20" x14ac:dyDescent="0.25">
      <c r="A53" s="146" t="s">
        <v>0</v>
      </c>
      <c r="B53" s="146" t="s">
        <v>1</v>
      </c>
      <c r="C53" s="146" t="s">
        <v>4</v>
      </c>
      <c r="D53" s="150" t="s">
        <v>5</v>
      </c>
      <c r="E53" s="151" t="s">
        <v>189</v>
      </c>
      <c r="F53" s="152" t="s">
        <v>6</v>
      </c>
      <c r="G53" s="153" t="s">
        <v>190</v>
      </c>
      <c r="H53" s="146" t="s">
        <v>6</v>
      </c>
      <c r="I53" s="150" t="s">
        <v>9</v>
      </c>
      <c r="J53" s="151" t="s">
        <v>190</v>
      </c>
      <c r="K53" s="150" t="s">
        <v>6</v>
      </c>
      <c r="L53" s="151" t="s">
        <v>189</v>
      </c>
      <c r="M53" s="146" t="s">
        <v>191</v>
      </c>
      <c r="N53" s="154" t="s">
        <v>20</v>
      </c>
      <c r="O53" s="220"/>
      <c r="P53" t="str">
        <f t="shared" si="0"/>
        <v>Rider</v>
      </c>
      <c r="Q53" t="str">
        <f t="shared" si="1"/>
        <v>Horse</v>
      </c>
      <c r="S53" t="str">
        <f t="shared" si="2"/>
        <v>Club</v>
      </c>
      <c r="T53" t="str">
        <f t="shared" si="3"/>
        <v>Area</v>
      </c>
    </row>
    <row r="54" spans="1:20" ht="15.75" x14ac:dyDescent="0.25">
      <c r="A54" s="44">
        <v>12</v>
      </c>
      <c r="B54" t="s">
        <v>271</v>
      </c>
      <c r="C54" s="27" t="s">
        <v>331</v>
      </c>
      <c r="D54" s="104" t="s">
        <v>332</v>
      </c>
      <c r="E54" s="138"/>
      <c r="F54" s="129"/>
      <c r="G54" s="127">
        <v>64</v>
      </c>
      <c r="H54" s="75">
        <v>10.43</v>
      </c>
      <c r="I54" s="129">
        <v>2</v>
      </c>
      <c r="J54" s="127"/>
      <c r="K54" s="69"/>
      <c r="L54" s="138"/>
      <c r="M54" s="75"/>
      <c r="N54" s="6"/>
      <c r="O54" s="220"/>
      <c r="P54" t="str">
        <f t="shared" si="0"/>
        <v>Kimberley Payne</v>
      </c>
      <c r="Q54" t="str">
        <f t="shared" si="1"/>
        <v>Anthony</v>
      </c>
      <c r="S54" t="str">
        <f t="shared" si="2"/>
        <v>Brent Knoll</v>
      </c>
      <c r="T54">
        <f t="shared" si="3"/>
        <v>12</v>
      </c>
    </row>
    <row r="55" spans="1:20" ht="15.75" x14ac:dyDescent="0.25">
      <c r="A55" s="44">
        <v>12</v>
      </c>
      <c r="B55" t="s">
        <v>271</v>
      </c>
      <c r="C55" s="4" t="s">
        <v>333</v>
      </c>
      <c r="D55" s="105" t="s">
        <v>669</v>
      </c>
      <c r="E55" s="151"/>
      <c r="F55" s="63"/>
      <c r="G55" s="153">
        <v>111</v>
      </c>
      <c r="H55" s="9">
        <v>1.57</v>
      </c>
      <c r="I55" s="63">
        <v>2</v>
      </c>
      <c r="J55" s="153"/>
      <c r="K55" s="68"/>
      <c r="L55" s="151"/>
      <c r="M55" s="9"/>
      <c r="N55" s="3"/>
      <c r="O55" s="220"/>
      <c r="P55" t="str">
        <f t="shared" si="0"/>
        <v>Helen Waycott</v>
      </c>
      <c r="Q55" t="str">
        <f t="shared" si="1"/>
        <v>Marja V/D Broeklanden</v>
      </c>
      <c r="S55" t="str">
        <f t="shared" si="2"/>
        <v>Brent Knoll</v>
      </c>
      <c r="T55">
        <f t="shared" si="3"/>
        <v>12</v>
      </c>
    </row>
    <row r="56" spans="1:20" ht="15.75" x14ac:dyDescent="0.25">
      <c r="A56" s="44">
        <v>12</v>
      </c>
      <c r="B56" t="s">
        <v>271</v>
      </c>
      <c r="C56" s="4" t="s">
        <v>335</v>
      </c>
      <c r="D56" s="105" t="s">
        <v>336</v>
      </c>
      <c r="E56" s="151"/>
      <c r="F56" s="63"/>
      <c r="G56" s="153">
        <v>136</v>
      </c>
      <c r="H56" s="9">
        <v>2.1800000000000002</v>
      </c>
      <c r="I56" s="63">
        <v>3</v>
      </c>
      <c r="J56" s="153"/>
      <c r="K56" s="68"/>
      <c r="L56" s="151"/>
      <c r="M56" s="9"/>
      <c r="N56" s="3"/>
      <c r="O56" s="220"/>
      <c r="P56" t="str">
        <f t="shared" si="0"/>
        <v>Tara Bennett</v>
      </c>
      <c r="Q56" t="str">
        <f t="shared" si="1"/>
        <v>Mendip Manor ROR</v>
      </c>
      <c r="S56" t="str">
        <f t="shared" si="2"/>
        <v>Brent Knoll</v>
      </c>
      <c r="T56">
        <f t="shared" si="3"/>
        <v>12</v>
      </c>
    </row>
    <row r="57" spans="1:20" ht="16.5" thickBot="1" x14ac:dyDescent="0.3">
      <c r="A57" s="44">
        <v>12</v>
      </c>
      <c r="B57" t="s">
        <v>271</v>
      </c>
      <c r="C57" s="28" t="s">
        <v>337</v>
      </c>
      <c r="D57" s="106" t="s">
        <v>338</v>
      </c>
      <c r="E57" s="158"/>
      <c r="F57" s="128"/>
      <c r="G57" s="168">
        <v>90</v>
      </c>
      <c r="H57" s="74">
        <v>10.56</v>
      </c>
      <c r="I57" s="128">
        <v>3</v>
      </c>
      <c r="J57" s="168"/>
      <c r="K57" s="40"/>
      <c r="L57" s="158"/>
      <c r="M57" s="74"/>
      <c r="N57" s="12"/>
      <c r="O57" s="220"/>
      <c r="P57" t="str">
        <f t="shared" si="0"/>
        <v>Sarah Lillian Keepin</v>
      </c>
      <c r="Q57" t="str">
        <f t="shared" si="1"/>
        <v>Brittleford Apache</v>
      </c>
      <c r="S57" t="str">
        <f t="shared" si="2"/>
        <v>Brent Knoll</v>
      </c>
      <c r="T57">
        <f t="shared" si="3"/>
        <v>12</v>
      </c>
    </row>
    <row r="58" spans="1:20" ht="16.5" thickTop="1" x14ac:dyDescent="0.25">
      <c r="A58" s="44">
        <v>12</v>
      </c>
      <c r="B58" s="15" t="s">
        <v>272</v>
      </c>
      <c r="C58" s="98" t="s">
        <v>323</v>
      </c>
      <c r="D58" s="116" t="s">
        <v>324</v>
      </c>
      <c r="E58" s="163"/>
      <c r="F58" s="131"/>
      <c r="G58" s="174">
        <v>55</v>
      </c>
      <c r="H58" s="80">
        <v>9.33</v>
      </c>
      <c r="I58" s="131">
        <v>2</v>
      </c>
      <c r="J58" s="174"/>
      <c r="K58" s="156"/>
      <c r="L58" s="163"/>
      <c r="M58" s="80"/>
      <c r="N58" s="10"/>
      <c r="O58" s="220"/>
      <c r="P58" t="str">
        <f t="shared" si="0"/>
        <v>Veronica Berisford</v>
      </c>
      <c r="Q58" t="str">
        <f t="shared" si="1"/>
        <v>Jangie (Cookie Monster)</v>
      </c>
      <c r="S58" t="str">
        <f t="shared" si="2"/>
        <v>Exeter</v>
      </c>
      <c r="T58">
        <f t="shared" si="3"/>
        <v>12</v>
      </c>
    </row>
    <row r="59" spans="1:20" x14ac:dyDescent="0.25">
      <c r="A59" s="44">
        <v>12</v>
      </c>
      <c r="B59" s="15" t="s">
        <v>272</v>
      </c>
      <c r="C59" s="3" t="s">
        <v>325</v>
      </c>
      <c r="D59" s="68" t="s">
        <v>326</v>
      </c>
      <c r="E59" s="151"/>
      <c r="F59" s="63"/>
      <c r="G59" s="153">
        <v>101</v>
      </c>
      <c r="H59" s="9">
        <v>12.52</v>
      </c>
      <c r="I59" s="63">
        <v>2</v>
      </c>
      <c r="J59" s="153"/>
      <c r="K59" s="68"/>
      <c r="L59" s="151"/>
      <c r="M59" s="9"/>
      <c r="N59" s="3"/>
      <c r="O59" s="220"/>
      <c r="P59" t="str">
        <f t="shared" si="0"/>
        <v>Sarah Shere</v>
      </c>
      <c r="Q59" t="str">
        <f t="shared" si="1"/>
        <v>Saigheada Beaga ROR</v>
      </c>
      <c r="S59" t="str">
        <f t="shared" si="2"/>
        <v>Exeter</v>
      </c>
      <c r="T59">
        <f t="shared" si="3"/>
        <v>12</v>
      </c>
    </row>
    <row r="60" spans="1:20" x14ac:dyDescent="0.25">
      <c r="A60" s="44">
        <v>12</v>
      </c>
      <c r="B60" s="15" t="s">
        <v>272</v>
      </c>
      <c r="C60" s="6" t="s">
        <v>327</v>
      </c>
      <c r="D60" s="69" t="s">
        <v>328</v>
      </c>
      <c r="E60" s="138"/>
      <c r="F60" s="129"/>
      <c r="G60" s="127">
        <v>77</v>
      </c>
      <c r="H60" s="75">
        <v>9.1999999999999993</v>
      </c>
      <c r="I60" s="129">
        <v>3</v>
      </c>
      <c r="J60" s="127"/>
      <c r="K60" s="69"/>
      <c r="L60" s="151"/>
      <c r="M60" s="9"/>
      <c r="N60" s="3"/>
      <c r="O60" s="220"/>
      <c r="P60" t="str">
        <f t="shared" si="0"/>
        <v>Jenny Plastow</v>
      </c>
      <c r="Q60" t="str">
        <f t="shared" si="1"/>
        <v>Trinity Hill</v>
      </c>
      <c r="S60" t="str">
        <f t="shared" si="2"/>
        <v>Exeter</v>
      </c>
      <c r="T60">
        <f t="shared" si="3"/>
        <v>12</v>
      </c>
    </row>
    <row r="61" spans="1:20" ht="15.75" thickBot="1" x14ac:dyDescent="0.3">
      <c r="A61" s="44">
        <v>12</v>
      </c>
      <c r="B61" s="15" t="s">
        <v>272</v>
      </c>
      <c r="C61" s="5" t="s">
        <v>329</v>
      </c>
      <c r="D61" s="15" t="s">
        <v>330</v>
      </c>
      <c r="E61" s="164"/>
      <c r="F61" s="67"/>
      <c r="G61" s="175">
        <v>129</v>
      </c>
      <c r="H61" s="87">
        <v>1.18</v>
      </c>
      <c r="I61" s="67">
        <v>3</v>
      </c>
      <c r="J61" s="175"/>
      <c r="K61" s="15"/>
      <c r="L61" s="164"/>
      <c r="M61" s="87"/>
      <c r="N61" s="5"/>
      <c r="O61" s="220"/>
      <c r="P61" t="str">
        <f t="shared" si="0"/>
        <v>Heather Williams</v>
      </c>
      <c r="Q61" t="str">
        <f t="shared" si="1"/>
        <v>Plume Top Malika</v>
      </c>
      <c r="S61" t="str">
        <f t="shared" si="2"/>
        <v>Exeter</v>
      </c>
      <c r="T61">
        <f t="shared" si="3"/>
        <v>12</v>
      </c>
    </row>
    <row r="62" spans="1:20" ht="16.5" thickBot="1" x14ac:dyDescent="0.3">
      <c r="A62" s="44">
        <v>12</v>
      </c>
      <c r="B62" s="55" t="s">
        <v>41</v>
      </c>
      <c r="C62" s="99" t="s">
        <v>42</v>
      </c>
      <c r="D62" s="117" t="s">
        <v>43</v>
      </c>
      <c r="E62" s="161">
        <v>37</v>
      </c>
      <c r="F62" s="133">
        <v>2.2999999999999998</v>
      </c>
      <c r="G62" s="172">
        <v>124</v>
      </c>
      <c r="H62" s="84">
        <v>12.45</v>
      </c>
      <c r="I62" s="61">
        <v>3</v>
      </c>
      <c r="J62" s="172">
        <v>181</v>
      </c>
      <c r="K62" s="70">
        <v>11.09</v>
      </c>
      <c r="L62" s="161"/>
      <c r="M62" s="84"/>
      <c r="N62" s="57"/>
      <c r="O62" s="220"/>
      <c r="P62" t="str">
        <f t="shared" si="0"/>
        <v>Fiona Benger</v>
      </c>
      <c r="Q62" t="str">
        <f t="shared" si="1"/>
        <v>Killarney</v>
      </c>
      <c r="S62" t="str">
        <f t="shared" si="2"/>
        <v>Lamberts Castle</v>
      </c>
      <c r="T62">
        <f t="shared" si="3"/>
        <v>12</v>
      </c>
    </row>
    <row r="63" spans="1:20" ht="16.5" thickBot="1" x14ac:dyDescent="0.3">
      <c r="A63" s="44">
        <v>12</v>
      </c>
      <c r="B63" s="55" t="s">
        <v>41</v>
      </c>
      <c r="C63" s="27" t="s">
        <v>463</v>
      </c>
      <c r="D63" s="104" t="s">
        <v>464</v>
      </c>
      <c r="E63" s="235">
        <v>25</v>
      </c>
      <c r="F63" s="236">
        <v>1</v>
      </c>
      <c r="G63" s="127"/>
      <c r="H63" s="75"/>
      <c r="I63" s="129"/>
      <c r="J63" s="127">
        <v>163</v>
      </c>
      <c r="K63" s="69">
        <v>9.33</v>
      </c>
      <c r="L63" s="138"/>
      <c r="M63" s="75"/>
      <c r="N63" s="6"/>
      <c r="O63" s="220"/>
      <c r="P63" t="str">
        <f t="shared" si="0"/>
        <v>Davina Hardiman</v>
      </c>
      <c r="Q63" t="str">
        <f t="shared" si="1"/>
        <v>Daisy</v>
      </c>
      <c r="S63" t="str">
        <f t="shared" si="2"/>
        <v>Lamberts Castle</v>
      </c>
      <c r="T63">
        <f t="shared" si="3"/>
        <v>12</v>
      </c>
    </row>
    <row r="64" spans="1:20" ht="16.5" thickBot="1" x14ac:dyDescent="0.3">
      <c r="A64" s="44">
        <v>12</v>
      </c>
      <c r="B64" s="55" t="s">
        <v>41</v>
      </c>
      <c r="C64" s="27" t="s">
        <v>465</v>
      </c>
      <c r="D64" s="104" t="s">
        <v>466</v>
      </c>
      <c r="E64" s="235"/>
      <c r="F64" s="236"/>
      <c r="G64" s="127">
        <v>94</v>
      </c>
      <c r="H64" s="75">
        <v>11.22</v>
      </c>
      <c r="I64" s="129">
        <v>3</v>
      </c>
      <c r="J64" s="127">
        <v>167</v>
      </c>
      <c r="K64" s="69">
        <v>9.49</v>
      </c>
      <c r="L64" s="138"/>
      <c r="M64" s="75"/>
      <c r="N64" s="6"/>
      <c r="O64" s="220"/>
      <c r="P64" t="str">
        <f t="shared" si="0"/>
        <v>Charlotte Marshall</v>
      </c>
      <c r="Q64" t="str">
        <f t="shared" si="1"/>
        <v>Ebony Mist</v>
      </c>
      <c r="S64" t="str">
        <f t="shared" si="2"/>
        <v>Lamberts Castle</v>
      </c>
      <c r="T64">
        <f t="shared" si="3"/>
        <v>12</v>
      </c>
    </row>
    <row r="65" spans="1:20" ht="16.5" thickBot="1" x14ac:dyDescent="0.3">
      <c r="A65" s="44">
        <v>12</v>
      </c>
      <c r="B65" s="55" t="s">
        <v>41</v>
      </c>
      <c r="C65" s="27" t="s">
        <v>45</v>
      </c>
      <c r="D65" s="104" t="s">
        <v>44</v>
      </c>
      <c r="E65" s="138">
        <v>1</v>
      </c>
      <c r="F65" s="134">
        <v>9</v>
      </c>
      <c r="G65" s="127">
        <v>106</v>
      </c>
      <c r="H65" s="75">
        <v>1.24</v>
      </c>
      <c r="I65" s="129">
        <v>2</v>
      </c>
      <c r="J65" s="127">
        <v>185</v>
      </c>
      <c r="K65" s="69">
        <v>11.25</v>
      </c>
      <c r="L65" s="138"/>
      <c r="M65" s="75"/>
      <c r="N65" s="6"/>
      <c r="O65" s="220"/>
      <c r="P65" t="str">
        <f t="shared" si="0"/>
        <v>Sarah Wharton</v>
      </c>
      <c r="Q65" t="str">
        <f t="shared" si="1"/>
        <v>Jack</v>
      </c>
      <c r="S65" t="str">
        <f t="shared" si="2"/>
        <v>Lamberts Castle</v>
      </c>
      <c r="T65">
        <f t="shared" si="3"/>
        <v>12</v>
      </c>
    </row>
    <row r="66" spans="1:20" ht="16.5" thickBot="1" x14ac:dyDescent="0.3">
      <c r="A66" s="44">
        <v>12</v>
      </c>
      <c r="B66" s="55" t="s">
        <v>41</v>
      </c>
      <c r="C66" s="101" t="s">
        <v>467</v>
      </c>
      <c r="D66" s="118" t="s">
        <v>468</v>
      </c>
      <c r="E66" s="159">
        <v>13</v>
      </c>
      <c r="F66" s="135">
        <v>10.54</v>
      </c>
      <c r="G66" s="170">
        <v>54</v>
      </c>
      <c r="H66" s="86">
        <v>9.26</v>
      </c>
      <c r="I66" s="128">
        <v>2</v>
      </c>
      <c r="J66" s="168"/>
      <c r="K66" s="40"/>
      <c r="L66" s="158"/>
      <c r="M66" s="74"/>
      <c r="N66" s="12"/>
      <c r="O66" s="220"/>
      <c r="P66" t="str">
        <f t="shared" si="0"/>
        <v>Fran Summers</v>
      </c>
      <c r="Q66" t="str">
        <f t="shared" si="1"/>
        <v>Baaderboy W</v>
      </c>
      <c r="S66" t="str">
        <f t="shared" si="2"/>
        <v>Lamberts Castle</v>
      </c>
      <c r="T66">
        <f t="shared" si="3"/>
        <v>12</v>
      </c>
    </row>
    <row r="67" spans="1:20" ht="15.75" x14ac:dyDescent="0.25">
      <c r="A67" s="44">
        <v>12</v>
      </c>
      <c r="B67" t="s">
        <v>46</v>
      </c>
      <c r="C67" s="27" t="s">
        <v>469</v>
      </c>
      <c r="D67" s="104" t="s">
        <v>470</v>
      </c>
      <c r="E67" s="138">
        <v>2</v>
      </c>
      <c r="F67" s="129">
        <v>9.07</v>
      </c>
      <c r="G67" s="127"/>
      <c r="H67" s="75"/>
      <c r="I67" s="129"/>
      <c r="J67" s="127"/>
      <c r="K67" s="69"/>
      <c r="L67" s="138"/>
      <c r="M67" s="75"/>
      <c r="N67" s="6"/>
      <c r="O67" s="220"/>
      <c r="P67" t="str">
        <f t="shared" si="0"/>
        <v>Jackie Dyer</v>
      </c>
      <c r="Q67" t="str">
        <f t="shared" si="1"/>
        <v>Ava Luna</v>
      </c>
      <c r="S67" t="str">
        <f t="shared" si="2"/>
        <v>Mid Somerset</v>
      </c>
      <c r="T67">
        <f t="shared" si="3"/>
        <v>12</v>
      </c>
    </row>
    <row r="68" spans="1:20" ht="15.75" x14ac:dyDescent="0.25">
      <c r="A68" s="44">
        <v>12</v>
      </c>
      <c r="B68" t="s">
        <v>46</v>
      </c>
      <c r="C68" s="4" t="s">
        <v>471</v>
      </c>
      <c r="D68" s="105" t="s">
        <v>472</v>
      </c>
      <c r="E68" s="151">
        <v>38</v>
      </c>
      <c r="F68" s="63">
        <v>11.01</v>
      </c>
      <c r="G68" s="153"/>
      <c r="H68" s="9"/>
      <c r="I68" s="63"/>
      <c r="J68" s="153"/>
      <c r="K68" s="68"/>
      <c r="L68" s="151"/>
      <c r="M68" s="9"/>
      <c r="N68" s="3"/>
      <c r="O68" s="220"/>
      <c r="P68" t="str">
        <f t="shared" si="0"/>
        <v>Carolyn Edwards</v>
      </c>
      <c r="Q68" t="str">
        <f t="shared" si="1"/>
        <v>Potters Pride</v>
      </c>
      <c r="S68" t="str">
        <f t="shared" si="2"/>
        <v>Mid Somerset</v>
      </c>
      <c r="T68">
        <f t="shared" si="3"/>
        <v>12</v>
      </c>
    </row>
    <row r="69" spans="1:20" ht="15.75" x14ac:dyDescent="0.25">
      <c r="A69" s="44">
        <v>12</v>
      </c>
      <c r="B69" t="s">
        <v>46</v>
      </c>
      <c r="C69" s="4" t="s">
        <v>473</v>
      </c>
      <c r="D69" s="105" t="s">
        <v>474</v>
      </c>
      <c r="E69" s="151">
        <v>26</v>
      </c>
      <c r="F69" s="63">
        <v>1.07</v>
      </c>
      <c r="G69" s="153"/>
      <c r="H69" s="9"/>
      <c r="I69" s="63"/>
      <c r="J69" s="153"/>
      <c r="K69" s="68"/>
      <c r="L69" s="151"/>
      <c r="M69" s="9"/>
      <c r="N69" s="3"/>
      <c r="O69" s="220"/>
      <c r="P69" t="str">
        <f t="shared" ref="P69:P132" si="4">C69</f>
        <v>Nic Norman</v>
      </c>
      <c r="Q69" t="str">
        <f t="shared" ref="Q69:Q132" si="5">D69</f>
        <v>Derrada Larry</v>
      </c>
      <c r="S69" t="str">
        <f t="shared" ref="S69:S132" si="6">B69</f>
        <v>Mid Somerset</v>
      </c>
      <c r="T69">
        <f t="shared" ref="T69:T132" si="7">A69</f>
        <v>12</v>
      </c>
    </row>
    <row r="70" spans="1:20" ht="16.5" thickBot="1" x14ac:dyDescent="0.3">
      <c r="A70" s="44">
        <v>12</v>
      </c>
      <c r="B70" t="s">
        <v>46</v>
      </c>
      <c r="C70" s="28" t="s">
        <v>633</v>
      </c>
      <c r="D70" s="106" t="s">
        <v>634</v>
      </c>
      <c r="E70" s="158">
        <v>14</v>
      </c>
      <c r="F70" s="128">
        <v>2.37</v>
      </c>
      <c r="G70" s="168"/>
      <c r="H70" s="74"/>
      <c r="I70" s="128"/>
      <c r="J70" s="168"/>
      <c r="K70" s="40"/>
      <c r="L70" s="158"/>
      <c r="M70" s="74"/>
      <c r="N70" s="12"/>
      <c r="O70" s="220"/>
      <c r="P70" t="str">
        <f t="shared" si="4"/>
        <v>Jenny Frampton</v>
      </c>
      <c r="Q70" t="str">
        <f t="shared" si="5"/>
        <v>Killasins Hero</v>
      </c>
      <c r="S70" t="str">
        <f t="shared" si="6"/>
        <v>Mid Somerset</v>
      </c>
      <c r="T70">
        <f t="shared" si="7"/>
        <v>12</v>
      </c>
    </row>
    <row r="71" spans="1:20" ht="16.5" thickTop="1" x14ac:dyDescent="0.25">
      <c r="A71" s="44">
        <v>12</v>
      </c>
      <c r="B71" s="5" t="s">
        <v>47</v>
      </c>
      <c r="C71" s="37" t="s">
        <v>372</v>
      </c>
      <c r="D71" s="107" t="s">
        <v>373</v>
      </c>
      <c r="E71" s="138">
        <v>15</v>
      </c>
      <c r="F71" s="129">
        <v>11.08</v>
      </c>
      <c r="G71" s="127">
        <v>76</v>
      </c>
      <c r="H71" s="75">
        <v>9.1300000000000008</v>
      </c>
      <c r="I71" s="129">
        <v>3</v>
      </c>
      <c r="J71" s="127"/>
      <c r="K71" s="69"/>
      <c r="L71" s="138">
        <v>220</v>
      </c>
      <c r="M71" s="75">
        <v>12.48</v>
      </c>
      <c r="N71" s="6">
        <v>3.28</v>
      </c>
      <c r="O71" s="220"/>
      <c r="P71" t="str">
        <f t="shared" si="4"/>
        <v>Heidi Rose</v>
      </c>
      <c r="Q71" t="str">
        <f t="shared" si="5"/>
        <v>Pixie Dust</v>
      </c>
      <c r="S71" t="str">
        <f t="shared" si="6"/>
        <v>Sid and Otter</v>
      </c>
      <c r="T71">
        <f t="shared" si="7"/>
        <v>12</v>
      </c>
    </row>
    <row r="72" spans="1:20" ht="15.75" x14ac:dyDescent="0.25">
      <c r="A72" s="44">
        <v>12</v>
      </c>
      <c r="B72" s="5" t="s">
        <v>47</v>
      </c>
      <c r="C72" s="37" t="s">
        <v>374</v>
      </c>
      <c r="D72" s="107" t="s">
        <v>375</v>
      </c>
      <c r="E72" s="138">
        <v>27</v>
      </c>
      <c r="F72" s="129">
        <v>1.1399999999999999</v>
      </c>
      <c r="G72" s="127">
        <v>125</v>
      </c>
      <c r="H72" s="75">
        <v>12.52</v>
      </c>
      <c r="I72" s="129">
        <v>3</v>
      </c>
      <c r="J72" s="127"/>
      <c r="K72" s="69"/>
      <c r="L72" s="138"/>
      <c r="M72" s="75"/>
      <c r="N72" s="6"/>
      <c r="O72" s="220"/>
      <c r="P72" t="str">
        <f t="shared" si="4"/>
        <v>Nicola Morrison</v>
      </c>
      <c r="Q72" t="str">
        <f t="shared" si="5"/>
        <v>Homebrew</v>
      </c>
      <c r="S72" t="str">
        <f t="shared" si="6"/>
        <v>Sid and Otter</v>
      </c>
      <c r="T72">
        <f t="shared" si="7"/>
        <v>12</v>
      </c>
    </row>
    <row r="73" spans="1:20" ht="15.75" x14ac:dyDescent="0.25">
      <c r="A73" s="44">
        <v>12</v>
      </c>
      <c r="B73" s="5" t="s">
        <v>47</v>
      </c>
      <c r="C73" s="8" t="s">
        <v>48</v>
      </c>
      <c r="D73" s="108" t="s">
        <v>100</v>
      </c>
      <c r="E73" s="151">
        <v>39</v>
      </c>
      <c r="F73" s="63">
        <v>2.44</v>
      </c>
      <c r="G73" s="153">
        <v>104</v>
      </c>
      <c r="H73" s="9">
        <v>1.1100000000000001</v>
      </c>
      <c r="I73" s="63">
        <v>2</v>
      </c>
      <c r="J73" s="153"/>
      <c r="K73" s="68"/>
      <c r="L73" s="151"/>
      <c r="M73" s="9"/>
      <c r="N73" s="3"/>
      <c r="O73" s="220"/>
      <c r="P73" t="str">
        <f t="shared" si="4"/>
        <v>Millie Pring</v>
      </c>
      <c r="Q73" t="str">
        <f t="shared" si="5"/>
        <v>Nikita Thibergere</v>
      </c>
      <c r="S73" t="str">
        <f t="shared" si="6"/>
        <v>Sid and Otter</v>
      </c>
      <c r="T73">
        <f t="shared" si="7"/>
        <v>12</v>
      </c>
    </row>
    <row r="74" spans="1:20" ht="15.75" x14ac:dyDescent="0.25">
      <c r="A74" s="44">
        <v>12</v>
      </c>
      <c r="B74" s="5" t="s">
        <v>47</v>
      </c>
      <c r="C74" s="8" t="s">
        <v>376</v>
      </c>
      <c r="D74" s="108" t="s">
        <v>377</v>
      </c>
      <c r="E74" s="151">
        <v>3</v>
      </c>
      <c r="F74" s="63">
        <v>9.14</v>
      </c>
      <c r="G74" s="153">
        <v>62</v>
      </c>
      <c r="H74" s="9">
        <v>10.3</v>
      </c>
      <c r="I74" s="63">
        <v>2</v>
      </c>
      <c r="J74" s="153"/>
      <c r="K74" s="68"/>
      <c r="L74" s="151">
        <v>203</v>
      </c>
      <c r="M74" s="9">
        <v>12.14</v>
      </c>
      <c r="N74" s="3">
        <v>2.54</v>
      </c>
      <c r="O74" s="220"/>
      <c r="P74" t="str">
        <f t="shared" si="4"/>
        <v>Joanna Lee</v>
      </c>
      <c r="Q74" t="str">
        <f t="shared" si="5"/>
        <v>Il Marinaio</v>
      </c>
      <c r="S74" t="str">
        <f t="shared" si="6"/>
        <v>Sid and Otter</v>
      </c>
      <c r="T74">
        <f t="shared" si="7"/>
        <v>12</v>
      </c>
    </row>
    <row r="75" spans="1:20" ht="15.75" x14ac:dyDescent="0.25">
      <c r="A75" s="44">
        <v>12</v>
      </c>
      <c r="B75" s="5" t="s">
        <v>47</v>
      </c>
      <c r="C75" s="8" t="s">
        <v>378</v>
      </c>
      <c r="D75" s="108" t="s">
        <v>379</v>
      </c>
      <c r="E75" s="151"/>
      <c r="F75" s="63"/>
      <c r="G75" s="153"/>
      <c r="H75" s="9"/>
      <c r="I75" s="63"/>
      <c r="J75" s="153"/>
      <c r="K75" s="68"/>
      <c r="L75" s="151">
        <v>237</v>
      </c>
      <c r="M75" s="9">
        <v>1.22</v>
      </c>
      <c r="N75" s="3">
        <v>4.0199999999999996</v>
      </c>
      <c r="O75" s="220"/>
      <c r="P75" t="str">
        <f t="shared" si="4"/>
        <v>Sarah Cort</v>
      </c>
      <c r="Q75" t="str">
        <f t="shared" si="5"/>
        <v>Dromore Dream Lad</v>
      </c>
      <c r="S75" t="str">
        <f t="shared" si="6"/>
        <v>Sid and Otter</v>
      </c>
      <c r="T75">
        <f t="shared" si="7"/>
        <v>12</v>
      </c>
    </row>
    <row r="76" spans="1:20" ht="16.5" thickBot="1" x14ac:dyDescent="0.3">
      <c r="A76" s="44">
        <v>12</v>
      </c>
      <c r="B76" s="5" t="s">
        <v>47</v>
      </c>
      <c r="C76" s="31" t="s">
        <v>380</v>
      </c>
      <c r="D76" s="110" t="s">
        <v>381</v>
      </c>
      <c r="E76" s="158"/>
      <c r="F76" s="128"/>
      <c r="G76" s="168"/>
      <c r="H76" s="74"/>
      <c r="I76" s="128"/>
      <c r="J76" s="168"/>
      <c r="K76" s="40"/>
      <c r="L76" s="158">
        <v>254</v>
      </c>
      <c r="M76" s="74">
        <v>1.56</v>
      </c>
      <c r="N76" s="12">
        <v>4.3600000000000003</v>
      </c>
      <c r="O76" s="220"/>
      <c r="P76" t="str">
        <f t="shared" si="4"/>
        <v>Katie House</v>
      </c>
      <c r="Q76" t="str">
        <f t="shared" si="5"/>
        <v>Shutterduck</v>
      </c>
      <c r="S76" t="str">
        <f t="shared" si="6"/>
        <v>Sid and Otter</v>
      </c>
      <c r="T76">
        <f t="shared" si="7"/>
        <v>12</v>
      </c>
    </row>
    <row r="77" spans="1:20" ht="16.5" thickTop="1" x14ac:dyDescent="0.25">
      <c r="A77" s="44">
        <v>12</v>
      </c>
      <c r="B77" s="5" t="s">
        <v>49</v>
      </c>
      <c r="C77" s="30" t="s">
        <v>50</v>
      </c>
      <c r="D77" s="107" t="s">
        <v>365</v>
      </c>
      <c r="E77" s="138"/>
      <c r="F77" s="129"/>
      <c r="G77" s="163">
        <v>102</v>
      </c>
      <c r="H77" s="80">
        <v>12.58</v>
      </c>
      <c r="I77" s="131">
        <v>2</v>
      </c>
      <c r="J77" s="127"/>
      <c r="K77" s="69"/>
      <c r="L77" s="138"/>
      <c r="M77" s="75"/>
      <c r="N77" s="6"/>
      <c r="O77" s="220"/>
      <c r="P77" t="str">
        <f t="shared" si="4"/>
        <v>Lucy Greenwood</v>
      </c>
      <c r="Q77" t="str">
        <f t="shared" si="5"/>
        <v>Count on Bally</v>
      </c>
      <c r="S77" t="str">
        <f t="shared" si="6"/>
        <v>SWDG</v>
      </c>
      <c r="T77">
        <f t="shared" si="7"/>
        <v>12</v>
      </c>
    </row>
    <row r="78" spans="1:20" ht="15.75" x14ac:dyDescent="0.25">
      <c r="A78" s="44">
        <v>12</v>
      </c>
      <c r="B78" s="5" t="s">
        <v>49</v>
      </c>
      <c r="C78" s="30" t="s">
        <v>366</v>
      </c>
      <c r="D78" s="107" t="s">
        <v>529</v>
      </c>
      <c r="E78" s="138"/>
      <c r="F78" s="129"/>
      <c r="G78" s="151">
        <v>51</v>
      </c>
      <c r="H78" s="9">
        <v>9.07</v>
      </c>
      <c r="I78" s="63">
        <v>2</v>
      </c>
      <c r="J78" s="127"/>
      <c r="K78" s="69"/>
      <c r="L78" s="138"/>
      <c r="M78" s="75"/>
      <c r="N78" s="6"/>
      <c r="O78" s="220"/>
      <c r="P78" t="str">
        <f t="shared" si="4"/>
        <v>Charlie Usher</v>
      </c>
      <c r="Q78" t="str">
        <f t="shared" si="5"/>
        <v xml:space="preserve">Bottoms Up </v>
      </c>
      <c r="S78" t="str">
        <f t="shared" si="6"/>
        <v>SWDG</v>
      </c>
      <c r="T78">
        <f t="shared" si="7"/>
        <v>12</v>
      </c>
    </row>
    <row r="79" spans="1:20" ht="15.75" x14ac:dyDescent="0.25">
      <c r="A79" s="44">
        <v>12</v>
      </c>
      <c r="B79" s="5" t="s">
        <v>49</v>
      </c>
      <c r="C79" s="8" t="s">
        <v>366</v>
      </c>
      <c r="D79" s="108" t="s">
        <v>530</v>
      </c>
      <c r="E79" s="151"/>
      <c r="F79" s="63"/>
      <c r="G79" s="151"/>
      <c r="H79" s="9"/>
      <c r="I79" s="63"/>
      <c r="J79" s="153">
        <v>170</v>
      </c>
      <c r="K79" s="68">
        <v>10.25</v>
      </c>
      <c r="L79" s="151">
        <v>253</v>
      </c>
      <c r="M79" s="9">
        <v>1.54</v>
      </c>
      <c r="N79" s="3">
        <v>4.34</v>
      </c>
      <c r="O79" s="220"/>
      <c r="P79" t="str">
        <f t="shared" si="4"/>
        <v>Charlie Usher</v>
      </c>
      <c r="Q79" t="str">
        <f t="shared" si="5"/>
        <v>Oakdale lean machine</v>
      </c>
      <c r="S79" t="str">
        <f t="shared" si="6"/>
        <v>SWDG</v>
      </c>
      <c r="T79">
        <f t="shared" si="7"/>
        <v>12</v>
      </c>
    </row>
    <row r="80" spans="1:20" ht="15.75" x14ac:dyDescent="0.25">
      <c r="A80" s="44">
        <v>12</v>
      </c>
      <c r="B80" s="5" t="s">
        <v>49</v>
      </c>
      <c r="C80" s="49"/>
      <c r="D80" s="114"/>
      <c r="E80" s="160"/>
      <c r="F80" s="66"/>
      <c r="G80" s="151"/>
      <c r="H80" s="9"/>
      <c r="I80" s="63"/>
      <c r="J80" s="171">
        <v>157</v>
      </c>
      <c r="K80" s="47">
        <v>9.09</v>
      </c>
      <c r="L80" s="160">
        <v>236</v>
      </c>
      <c r="M80" s="76">
        <v>1.2</v>
      </c>
      <c r="N80" s="76">
        <v>4</v>
      </c>
      <c r="O80" s="220"/>
      <c r="P80">
        <f t="shared" si="4"/>
        <v>0</v>
      </c>
      <c r="Q80">
        <f t="shared" si="5"/>
        <v>0</v>
      </c>
      <c r="S80" t="str">
        <f t="shared" si="6"/>
        <v>SWDG</v>
      </c>
      <c r="T80">
        <f t="shared" si="7"/>
        <v>12</v>
      </c>
    </row>
    <row r="81" spans="1:20" ht="15.75" x14ac:dyDescent="0.25">
      <c r="A81" s="44">
        <v>12</v>
      </c>
      <c r="B81" s="5" t="s">
        <v>49</v>
      </c>
      <c r="C81" s="49" t="s">
        <v>367</v>
      </c>
      <c r="D81" s="114" t="s">
        <v>368</v>
      </c>
      <c r="E81" s="160"/>
      <c r="F81" s="66"/>
      <c r="G81" s="151">
        <v>126</v>
      </c>
      <c r="H81" s="9">
        <v>12.58</v>
      </c>
      <c r="I81" s="63">
        <v>3</v>
      </c>
      <c r="J81" s="171">
        <v>152</v>
      </c>
      <c r="K81" s="47">
        <v>8.49</v>
      </c>
      <c r="L81" s="160"/>
      <c r="M81" s="76"/>
      <c r="N81" s="76"/>
      <c r="O81" s="220"/>
      <c r="P81" t="str">
        <f t="shared" si="4"/>
        <v>Ali Lewis</v>
      </c>
      <c r="Q81" t="str">
        <f t="shared" si="5"/>
        <v>Piper Jackson</v>
      </c>
      <c r="S81" t="str">
        <f t="shared" si="6"/>
        <v>SWDG</v>
      </c>
      <c r="T81">
        <f t="shared" si="7"/>
        <v>12</v>
      </c>
    </row>
    <row r="82" spans="1:20" ht="15.75" x14ac:dyDescent="0.25">
      <c r="A82" s="44">
        <v>12</v>
      </c>
      <c r="B82" s="5" t="s">
        <v>49</v>
      </c>
      <c r="C82" s="49" t="s">
        <v>187</v>
      </c>
      <c r="D82" s="114" t="s">
        <v>369</v>
      </c>
      <c r="E82" s="160"/>
      <c r="F82" s="66"/>
      <c r="G82" s="151">
        <v>74</v>
      </c>
      <c r="H82" s="9">
        <v>9</v>
      </c>
      <c r="I82" s="63">
        <v>3</v>
      </c>
      <c r="J82" s="151">
        <v>175</v>
      </c>
      <c r="K82" s="63">
        <v>10.45</v>
      </c>
      <c r="L82" s="151">
        <v>202</v>
      </c>
      <c r="M82" s="9">
        <v>12.12</v>
      </c>
      <c r="N82" s="9">
        <v>2.52</v>
      </c>
      <c r="O82" s="220"/>
      <c r="P82" t="str">
        <f t="shared" si="4"/>
        <v>Pippa Tucker</v>
      </c>
      <c r="Q82" t="str">
        <f t="shared" si="5"/>
        <v>Zara</v>
      </c>
      <c r="S82" t="str">
        <f t="shared" si="6"/>
        <v>SWDG</v>
      </c>
      <c r="T82">
        <f t="shared" si="7"/>
        <v>12</v>
      </c>
    </row>
    <row r="83" spans="1:20" ht="15.75" x14ac:dyDescent="0.25">
      <c r="A83" s="44">
        <v>12</v>
      </c>
      <c r="B83" s="5" t="s">
        <v>49</v>
      </c>
      <c r="C83" s="49" t="s">
        <v>370</v>
      </c>
      <c r="D83" s="114" t="s">
        <v>371</v>
      </c>
      <c r="E83" s="160"/>
      <c r="F83" s="66"/>
      <c r="G83" s="171"/>
      <c r="H83" s="76"/>
      <c r="I83" s="66"/>
      <c r="J83" s="62"/>
      <c r="K83" s="63"/>
      <c r="L83" s="160">
        <v>219</v>
      </c>
      <c r="M83" s="76">
        <v>12.46</v>
      </c>
      <c r="N83" s="76">
        <v>3.26</v>
      </c>
      <c r="O83" s="220"/>
      <c r="P83" t="str">
        <f t="shared" si="4"/>
        <v>Eilean Appleton</v>
      </c>
      <c r="Q83" t="str">
        <f t="shared" si="5"/>
        <v>Rosie</v>
      </c>
      <c r="S83" t="str">
        <f t="shared" si="6"/>
        <v>SWDG</v>
      </c>
      <c r="T83">
        <f t="shared" si="7"/>
        <v>12</v>
      </c>
    </row>
    <row r="84" spans="1:20" ht="15.75" x14ac:dyDescent="0.25">
      <c r="A84" s="44">
        <v>12</v>
      </c>
      <c r="B84" s="5" t="s">
        <v>49</v>
      </c>
      <c r="C84" s="49" t="s">
        <v>357</v>
      </c>
      <c r="D84" s="114" t="s">
        <v>358</v>
      </c>
      <c r="E84" s="160"/>
      <c r="F84" s="66"/>
      <c r="G84" s="171">
        <v>130</v>
      </c>
      <c r="H84" s="76">
        <v>1.24</v>
      </c>
      <c r="I84" s="66">
        <v>3</v>
      </c>
      <c r="J84" s="171"/>
      <c r="K84" s="47"/>
      <c r="L84" s="160"/>
      <c r="M84" s="76"/>
      <c r="N84" s="76"/>
      <c r="O84" s="220"/>
      <c r="P84" t="str">
        <f t="shared" si="4"/>
        <v>Molly James</v>
      </c>
      <c r="Q84" t="str">
        <f t="shared" si="5"/>
        <v>Gracia Cavalli</v>
      </c>
      <c r="S84" t="str">
        <f t="shared" si="6"/>
        <v>SWDG</v>
      </c>
      <c r="T84">
        <f t="shared" si="7"/>
        <v>12</v>
      </c>
    </row>
    <row r="85" spans="1:20" ht="15.75" x14ac:dyDescent="0.25">
      <c r="A85" s="44">
        <v>12</v>
      </c>
      <c r="B85" s="5" t="s">
        <v>49</v>
      </c>
      <c r="C85" s="49" t="s">
        <v>359</v>
      </c>
      <c r="D85" s="114" t="s">
        <v>360</v>
      </c>
      <c r="E85" s="160"/>
      <c r="F85" s="66"/>
      <c r="G85" s="171">
        <v>78</v>
      </c>
      <c r="H85" s="76">
        <v>9.26</v>
      </c>
      <c r="I85" s="66">
        <v>3</v>
      </c>
      <c r="J85" s="171"/>
      <c r="K85" s="47"/>
      <c r="L85" s="160"/>
      <c r="M85" s="76"/>
      <c r="N85" s="76"/>
      <c r="O85" s="220"/>
      <c r="P85" t="str">
        <f t="shared" si="4"/>
        <v>Isabel Glazebrook</v>
      </c>
      <c r="Q85" t="str">
        <f t="shared" si="5"/>
        <v>Bronheulog Sun Shimmer</v>
      </c>
      <c r="S85" t="str">
        <f t="shared" si="6"/>
        <v>SWDG</v>
      </c>
      <c r="T85">
        <f t="shared" si="7"/>
        <v>12</v>
      </c>
    </row>
    <row r="86" spans="1:20" ht="15.75" x14ac:dyDescent="0.25">
      <c r="A86" s="44">
        <v>12</v>
      </c>
      <c r="B86" s="5" t="s">
        <v>49</v>
      </c>
      <c r="C86" s="49" t="s">
        <v>536</v>
      </c>
      <c r="D86" s="114" t="s">
        <v>536</v>
      </c>
      <c r="E86" s="160"/>
      <c r="F86" s="66"/>
      <c r="G86" s="171">
        <v>105</v>
      </c>
      <c r="H86" s="76">
        <v>1.18</v>
      </c>
      <c r="I86" s="66">
        <v>2</v>
      </c>
      <c r="J86" s="171"/>
      <c r="K86" s="47"/>
      <c r="L86" s="160"/>
      <c r="M86" s="76"/>
      <c r="N86" s="76"/>
      <c r="O86" s="220"/>
      <c r="P86" t="str">
        <f t="shared" si="4"/>
        <v>WD</v>
      </c>
      <c r="Q86" t="str">
        <f t="shared" si="5"/>
        <v>WD</v>
      </c>
      <c r="S86" t="str">
        <f t="shared" si="6"/>
        <v>SWDG</v>
      </c>
      <c r="T86">
        <f t="shared" si="7"/>
        <v>12</v>
      </c>
    </row>
    <row r="87" spans="1:20" ht="16.5" thickBot="1" x14ac:dyDescent="0.3">
      <c r="A87" s="44">
        <v>12</v>
      </c>
      <c r="B87" s="5" t="s">
        <v>49</v>
      </c>
      <c r="C87" s="49" t="s">
        <v>361</v>
      </c>
      <c r="D87" s="114" t="s">
        <v>362</v>
      </c>
      <c r="E87" s="158"/>
      <c r="F87" s="128"/>
      <c r="G87" s="168">
        <v>57</v>
      </c>
      <c r="H87" s="74">
        <v>9.4600000000000009</v>
      </c>
      <c r="I87" s="128">
        <v>2</v>
      </c>
      <c r="J87" s="168"/>
      <c r="K87" s="157"/>
      <c r="L87" s="158"/>
      <c r="M87" s="74"/>
      <c r="N87" s="74"/>
      <c r="O87" s="220"/>
      <c r="P87" t="str">
        <f t="shared" si="4"/>
        <v>Tabitha Bluck</v>
      </c>
      <c r="Q87" t="str">
        <f t="shared" si="5"/>
        <v>After the Rain</v>
      </c>
      <c r="S87" t="str">
        <f t="shared" si="6"/>
        <v>SWDG</v>
      </c>
      <c r="T87">
        <f t="shared" si="7"/>
        <v>12</v>
      </c>
    </row>
    <row r="88" spans="1:20" ht="16.5" thickTop="1" x14ac:dyDescent="0.25">
      <c r="A88" s="44">
        <v>12</v>
      </c>
      <c r="B88" t="s">
        <v>51</v>
      </c>
      <c r="C88" s="37" t="s">
        <v>52</v>
      </c>
      <c r="D88" s="107" t="s">
        <v>406</v>
      </c>
      <c r="E88" s="138"/>
      <c r="F88" s="129"/>
      <c r="G88" s="127"/>
      <c r="H88" s="75"/>
      <c r="I88" s="129"/>
      <c r="J88" s="127"/>
      <c r="K88" s="69"/>
      <c r="L88" s="138">
        <v>211</v>
      </c>
      <c r="M88" s="75">
        <v>12.3</v>
      </c>
      <c r="N88" s="75">
        <v>3.1</v>
      </c>
      <c r="O88" s="220"/>
      <c r="P88" t="str">
        <f t="shared" si="4"/>
        <v>Kirsty Reynolds</v>
      </c>
      <c r="Q88" t="str">
        <f t="shared" si="5"/>
        <v>Larton Cherry</v>
      </c>
      <c r="S88" t="str">
        <f t="shared" si="6"/>
        <v>Weymouth</v>
      </c>
      <c r="T88">
        <f t="shared" si="7"/>
        <v>12</v>
      </c>
    </row>
    <row r="89" spans="1:20" ht="15.75" x14ac:dyDescent="0.25">
      <c r="A89" s="44">
        <v>12</v>
      </c>
      <c r="B89" t="s">
        <v>51</v>
      </c>
      <c r="C89" s="8" t="s">
        <v>53</v>
      </c>
      <c r="D89" s="108" t="s">
        <v>407</v>
      </c>
      <c r="E89" s="151"/>
      <c r="F89" s="63"/>
      <c r="G89" s="153"/>
      <c r="H89" s="9"/>
      <c r="I89" s="63"/>
      <c r="J89" s="153"/>
      <c r="K89" s="68"/>
      <c r="L89" s="151">
        <v>228</v>
      </c>
      <c r="M89" s="9">
        <v>1.04</v>
      </c>
      <c r="N89" s="3">
        <v>3.44</v>
      </c>
      <c r="O89" s="220"/>
      <c r="P89" t="str">
        <f t="shared" si="4"/>
        <v>Liselle Coutanche</v>
      </c>
      <c r="Q89" t="str">
        <f t="shared" si="5"/>
        <v>Ardlea master Eco Boy</v>
      </c>
      <c r="S89" t="str">
        <f t="shared" si="6"/>
        <v>Weymouth</v>
      </c>
      <c r="T89">
        <f t="shared" si="7"/>
        <v>12</v>
      </c>
    </row>
    <row r="90" spans="1:20" ht="15.75" x14ac:dyDescent="0.25">
      <c r="A90" s="44">
        <v>12</v>
      </c>
      <c r="B90" t="s">
        <v>51</v>
      </c>
      <c r="C90" s="8" t="s">
        <v>408</v>
      </c>
      <c r="D90" s="108" t="s">
        <v>409</v>
      </c>
      <c r="E90" s="151"/>
      <c r="F90" s="63"/>
      <c r="G90" s="153"/>
      <c r="H90" s="9"/>
      <c r="I90" s="63"/>
      <c r="J90" s="153"/>
      <c r="K90" s="68"/>
      <c r="L90" s="151">
        <v>245</v>
      </c>
      <c r="M90" s="9">
        <v>1.38</v>
      </c>
      <c r="N90" s="3">
        <v>4.18</v>
      </c>
      <c r="O90" s="220"/>
      <c r="P90" t="str">
        <f t="shared" si="4"/>
        <v>Kelly Baber</v>
      </c>
      <c r="Q90" t="str">
        <f t="shared" si="5"/>
        <v>Elton ROR</v>
      </c>
      <c r="S90" t="str">
        <f t="shared" si="6"/>
        <v>Weymouth</v>
      </c>
      <c r="T90">
        <f t="shared" si="7"/>
        <v>12</v>
      </c>
    </row>
    <row r="91" spans="1:20" ht="16.5" thickBot="1" x14ac:dyDescent="0.3">
      <c r="A91" s="44">
        <v>12</v>
      </c>
      <c r="B91" t="s">
        <v>51</v>
      </c>
      <c r="C91" s="33" t="s">
        <v>410</v>
      </c>
      <c r="D91" s="119" t="s">
        <v>411</v>
      </c>
      <c r="E91" s="165"/>
      <c r="F91" s="137"/>
      <c r="G91" s="176"/>
      <c r="H91" s="77"/>
      <c r="I91" s="137"/>
      <c r="J91" s="176"/>
      <c r="K91" s="155"/>
      <c r="L91" s="165">
        <v>262</v>
      </c>
      <c r="M91" s="77">
        <v>2.12</v>
      </c>
      <c r="N91" s="34">
        <v>4.5199999999999996</v>
      </c>
      <c r="O91" s="220"/>
      <c r="P91" t="str">
        <f t="shared" si="4"/>
        <v>Rachel Sadler</v>
      </c>
      <c r="Q91" t="str">
        <f t="shared" si="5"/>
        <v>Howen Stu</v>
      </c>
      <c r="S91" t="str">
        <f t="shared" si="6"/>
        <v>Weymouth</v>
      </c>
      <c r="T91">
        <f t="shared" si="7"/>
        <v>12</v>
      </c>
    </row>
    <row r="92" spans="1:20" ht="15.75" thickTop="1" x14ac:dyDescent="0.25">
      <c r="A92" s="145"/>
      <c r="B92" s="145"/>
      <c r="C92" s="145"/>
      <c r="D92" s="145"/>
      <c r="E92" s="147" t="s">
        <v>552</v>
      </c>
      <c r="F92" s="148"/>
      <c r="G92" s="147" t="s">
        <v>553</v>
      </c>
      <c r="H92" s="149"/>
      <c r="I92" s="148"/>
      <c r="J92" s="147" t="s">
        <v>629</v>
      </c>
      <c r="K92" s="149"/>
      <c r="L92" s="147" t="s">
        <v>630</v>
      </c>
      <c r="M92" s="149"/>
      <c r="N92" s="153"/>
      <c r="O92" s="220"/>
      <c r="P92">
        <f t="shared" si="4"/>
        <v>0</v>
      </c>
      <c r="Q92">
        <f t="shared" si="5"/>
        <v>0</v>
      </c>
      <c r="S92">
        <f t="shared" si="6"/>
        <v>0</v>
      </c>
      <c r="T92">
        <f t="shared" si="7"/>
        <v>0</v>
      </c>
    </row>
    <row r="93" spans="1:20" x14ac:dyDescent="0.25">
      <c r="A93" s="146" t="s">
        <v>0</v>
      </c>
      <c r="B93" s="146" t="s">
        <v>1</v>
      </c>
      <c r="C93" s="146" t="s">
        <v>4</v>
      </c>
      <c r="D93" s="150" t="s">
        <v>5</v>
      </c>
      <c r="E93" s="151" t="s">
        <v>189</v>
      </c>
      <c r="F93" s="152" t="s">
        <v>6</v>
      </c>
      <c r="G93" s="153" t="s">
        <v>190</v>
      </c>
      <c r="H93" s="146" t="s">
        <v>6</v>
      </c>
      <c r="I93" s="150" t="s">
        <v>9</v>
      </c>
      <c r="J93" s="151" t="s">
        <v>190</v>
      </c>
      <c r="K93" s="150" t="s">
        <v>6</v>
      </c>
      <c r="L93" s="151" t="s">
        <v>189</v>
      </c>
      <c r="M93" s="146" t="s">
        <v>191</v>
      </c>
      <c r="N93" s="154" t="s">
        <v>20</v>
      </c>
      <c r="O93" s="220"/>
      <c r="P93" t="str">
        <f t="shared" si="4"/>
        <v>Rider</v>
      </c>
      <c r="Q93" t="str">
        <f t="shared" si="5"/>
        <v>Horse</v>
      </c>
      <c r="S93" t="str">
        <f t="shared" si="6"/>
        <v>Club</v>
      </c>
      <c r="T93" t="str">
        <f t="shared" si="7"/>
        <v>Area</v>
      </c>
    </row>
    <row r="94" spans="1:20" ht="15.75" x14ac:dyDescent="0.25">
      <c r="A94" s="145">
        <v>15</v>
      </c>
      <c r="B94" s="15" t="s">
        <v>144</v>
      </c>
      <c r="C94" s="30" t="s">
        <v>244</v>
      </c>
      <c r="D94" s="107" t="s">
        <v>539</v>
      </c>
      <c r="E94" s="138">
        <v>11</v>
      </c>
      <c r="F94" s="141">
        <v>10.199999999999999</v>
      </c>
      <c r="G94" s="127"/>
      <c r="H94" s="78"/>
      <c r="I94" s="139"/>
      <c r="J94" s="127"/>
      <c r="K94" s="120"/>
      <c r="L94" s="151"/>
      <c r="M94" s="78"/>
      <c r="N94" s="43"/>
      <c r="O94" s="220">
        <v>23</v>
      </c>
      <c r="P94" t="str">
        <f t="shared" si="4"/>
        <v>Joanna Alderton</v>
      </c>
      <c r="Q94" t="str">
        <f t="shared" si="5"/>
        <v>Mr Scout</v>
      </c>
      <c r="S94" t="str">
        <f t="shared" si="6"/>
        <v>Hereford</v>
      </c>
      <c r="T94">
        <f t="shared" si="7"/>
        <v>15</v>
      </c>
    </row>
    <row r="95" spans="1:20" ht="15.75" x14ac:dyDescent="0.25">
      <c r="A95" s="145">
        <v>15</v>
      </c>
      <c r="B95" s="15" t="s">
        <v>144</v>
      </c>
      <c r="C95" s="30" t="s">
        <v>244</v>
      </c>
      <c r="D95" s="107" t="s">
        <v>538</v>
      </c>
      <c r="E95" s="138"/>
      <c r="F95" s="134"/>
      <c r="G95" s="127"/>
      <c r="H95" s="75"/>
      <c r="I95" s="129"/>
      <c r="J95" s="127">
        <v>162</v>
      </c>
      <c r="K95" s="69">
        <v>9.2899999999999991</v>
      </c>
      <c r="L95" s="138">
        <v>226</v>
      </c>
      <c r="M95" s="75">
        <v>1</v>
      </c>
      <c r="N95" s="75">
        <v>3.4</v>
      </c>
      <c r="O95" s="220"/>
      <c r="P95" t="str">
        <f t="shared" si="4"/>
        <v>Joanna Alderton</v>
      </c>
      <c r="Q95" t="str">
        <f t="shared" si="5"/>
        <v>Gwibedog Jack</v>
      </c>
      <c r="S95" t="str">
        <f t="shared" si="6"/>
        <v>Hereford</v>
      </c>
      <c r="T95">
        <f t="shared" si="7"/>
        <v>15</v>
      </c>
    </row>
    <row r="96" spans="1:20" ht="15.75" x14ac:dyDescent="0.25">
      <c r="A96" s="145">
        <v>15</v>
      </c>
      <c r="B96" s="15" t="s">
        <v>144</v>
      </c>
      <c r="C96" s="2" t="s">
        <v>145</v>
      </c>
      <c r="D96" s="108" t="s">
        <v>540</v>
      </c>
      <c r="E96" s="151">
        <v>23</v>
      </c>
      <c r="F96" s="134">
        <v>12.04</v>
      </c>
      <c r="G96" s="127"/>
      <c r="H96" s="75"/>
      <c r="I96" s="129"/>
      <c r="J96" s="127"/>
      <c r="K96" s="69"/>
      <c r="L96" s="138"/>
      <c r="M96" s="75"/>
      <c r="N96" s="6"/>
      <c r="O96" s="220">
        <v>59</v>
      </c>
      <c r="P96" t="str">
        <f t="shared" si="4"/>
        <v>Beth Eckley</v>
      </c>
      <c r="Q96" t="str">
        <f t="shared" si="5"/>
        <v>Quickbeam</v>
      </c>
      <c r="S96" t="str">
        <f t="shared" si="6"/>
        <v>Hereford</v>
      </c>
      <c r="T96">
        <f t="shared" si="7"/>
        <v>15</v>
      </c>
    </row>
    <row r="97" spans="1:20" ht="15.75" x14ac:dyDescent="0.25">
      <c r="A97" s="145">
        <v>15</v>
      </c>
      <c r="B97" s="15" t="s">
        <v>144</v>
      </c>
      <c r="C97" s="2" t="s">
        <v>145</v>
      </c>
      <c r="D97" s="108" t="s">
        <v>541</v>
      </c>
      <c r="E97" s="151"/>
      <c r="F97" s="142"/>
      <c r="G97" s="153"/>
      <c r="H97" s="9"/>
      <c r="I97" s="63"/>
      <c r="J97" s="153">
        <v>166</v>
      </c>
      <c r="K97" s="68">
        <v>9.4499999999999993</v>
      </c>
      <c r="L97" s="151">
        <v>209</v>
      </c>
      <c r="M97" s="9">
        <v>12.26</v>
      </c>
      <c r="N97" s="3">
        <v>3.06</v>
      </c>
      <c r="O97" s="220"/>
      <c r="P97" t="str">
        <f t="shared" si="4"/>
        <v>Beth Eckley</v>
      </c>
      <c r="Q97" t="str">
        <f t="shared" si="5"/>
        <v>Sustainability ROR</v>
      </c>
      <c r="S97" t="str">
        <f t="shared" si="6"/>
        <v>Hereford</v>
      </c>
      <c r="T97">
        <f t="shared" si="7"/>
        <v>15</v>
      </c>
    </row>
    <row r="98" spans="1:20" ht="15.75" x14ac:dyDescent="0.25">
      <c r="A98" s="145">
        <v>15</v>
      </c>
      <c r="B98" s="15" t="s">
        <v>144</v>
      </c>
      <c r="C98" s="197" t="s">
        <v>536</v>
      </c>
      <c r="D98" s="198" t="s">
        <v>536</v>
      </c>
      <c r="E98" s="151"/>
      <c r="F98" s="142"/>
      <c r="G98" s="153"/>
      <c r="H98" s="9"/>
      <c r="I98" s="63"/>
      <c r="J98" s="153">
        <v>180</v>
      </c>
      <c r="K98" s="68">
        <v>11.05</v>
      </c>
      <c r="L98" s="151"/>
      <c r="M98" s="9"/>
      <c r="N98" s="3"/>
      <c r="O98" s="220"/>
      <c r="P98" t="str">
        <f t="shared" si="4"/>
        <v>WD</v>
      </c>
      <c r="Q98" t="str">
        <f t="shared" si="5"/>
        <v>WD</v>
      </c>
      <c r="S98" t="str">
        <f t="shared" si="6"/>
        <v>Hereford</v>
      </c>
      <c r="T98">
        <f t="shared" si="7"/>
        <v>15</v>
      </c>
    </row>
    <row r="99" spans="1:20" ht="15.75" x14ac:dyDescent="0.25">
      <c r="A99" s="145">
        <v>15</v>
      </c>
      <c r="B99" s="15" t="s">
        <v>144</v>
      </c>
      <c r="C99" s="50" t="s">
        <v>245</v>
      </c>
      <c r="D99" s="114" t="s">
        <v>246</v>
      </c>
      <c r="E99" s="160"/>
      <c r="F99" s="143"/>
      <c r="G99" s="171"/>
      <c r="H99" s="76"/>
      <c r="I99" s="66"/>
      <c r="J99" s="171">
        <v>184</v>
      </c>
      <c r="K99" s="47">
        <v>11.21</v>
      </c>
      <c r="L99" s="160">
        <v>243</v>
      </c>
      <c r="M99" s="76">
        <v>1.34</v>
      </c>
      <c r="N99" s="7">
        <v>4.1399999999999997</v>
      </c>
      <c r="O99" s="220"/>
      <c r="P99" t="str">
        <f t="shared" si="4"/>
        <v>Fiona Garfield</v>
      </c>
      <c r="Q99" t="str">
        <f t="shared" si="5"/>
        <v>Codi</v>
      </c>
      <c r="S99" t="str">
        <f t="shared" si="6"/>
        <v>Hereford</v>
      </c>
      <c r="T99">
        <f t="shared" si="7"/>
        <v>15</v>
      </c>
    </row>
    <row r="100" spans="1:20" ht="15.75" x14ac:dyDescent="0.25">
      <c r="A100" s="145">
        <v>15</v>
      </c>
      <c r="B100" s="15" t="s">
        <v>144</v>
      </c>
      <c r="C100" s="50" t="s">
        <v>461</v>
      </c>
      <c r="D100" s="114" t="s">
        <v>462</v>
      </c>
      <c r="E100" s="160">
        <v>24</v>
      </c>
      <c r="F100" s="143">
        <v>12.11</v>
      </c>
      <c r="G100" s="171"/>
      <c r="H100" s="76"/>
      <c r="I100" s="66"/>
      <c r="J100" s="171"/>
      <c r="K100" s="47"/>
      <c r="L100" s="160"/>
      <c r="M100" s="76"/>
      <c r="N100" s="7"/>
      <c r="O100" s="220"/>
      <c r="P100" t="str">
        <f t="shared" si="4"/>
        <v>Jo Dillon</v>
      </c>
      <c r="Q100" t="str">
        <f t="shared" si="5"/>
        <v>Organised Rebel</v>
      </c>
      <c r="S100" t="str">
        <f t="shared" si="6"/>
        <v>Hereford</v>
      </c>
      <c r="T100">
        <f t="shared" si="7"/>
        <v>15</v>
      </c>
    </row>
    <row r="101" spans="1:20" ht="15.75" x14ac:dyDescent="0.25">
      <c r="A101" s="145">
        <v>15</v>
      </c>
      <c r="B101" s="15" t="s">
        <v>144</v>
      </c>
      <c r="C101" s="199" t="s">
        <v>445</v>
      </c>
      <c r="D101" s="114" t="s">
        <v>462</v>
      </c>
      <c r="E101" s="160"/>
      <c r="F101" s="143"/>
      <c r="G101" s="171"/>
      <c r="H101" s="76"/>
      <c r="I101" s="66"/>
      <c r="J101" s="171"/>
      <c r="K101" s="47"/>
      <c r="L101" s="160">
        <v>260</v>
      </c>
      <c r="M101" s="76">
        <v>2.08</v>
      </c>
      <c r="N101" s="7">
        <v>4.4800000000000004</v>
      </c>
      <c r="O101" s="220"/>
      <c r="P101" t="str">
        <f t="shared" si="4"/>
        <v>Gemma Webster</v>
      </c>
      <c r="Q101" t="str">
        <f t="shared" si="5"/>
        <v>Organised Rebel</v>
      </c>
      <c r="S101" t="str">
        <f t="shared" si="6"/>
        <v>Hereford</v>
      </c>
      <c r="T101">
        <f t="shared" si="7"/>
        <v>15</v>
      </c>
    </row>
    <row r="102" spans="1:20" ht="15.75" x14ac:dyDescent="0.25">
      <c r="A102" s="145">
        <v>15</v>
      </c>
      <c r="B102" s="15" t="s">
        <v>144</v>
      </c>
      <c r="C102" s="8" t="s">
        <v>536</v>
      </c>
      <c r="D102" s="108" t="s">
        <v>536</v>
      </c>
      <c r="E102" s="151"/>
      <c r="F102" s="142"/>
      <c r="G102" s="153">
        <v>81</v>
      </c>
      <c r="H102" s="9">
        <v>9.4600000000000009</v>
      </c>
      <c r="I102" s="63">
        <v>3</v>
      </c>
      <c r="J102" s="153"/>
      <c r="K102" s="68"/>
      <c r="L102" s="151"/>
      <c r="M102" s="9"/>
      <c r="N102" s="3"/>
      <c r="O102" s="220"/>
      <c r="P102" t="str">
        <f t="shared" si="4"/>
        <v>WD</v>
      </c>
      <c r="Q102" t="str">
        <f t="shared" si="5"/>
        <v>WD</v>
      </c>
      <c r="S102" t="str">
        <f t="shared" si="6"/>
        <v>Hereford</v>
      </c>
      <c r="T102">
        <f t="shared" si="7"/>
        <v>15</v>
      </c>
    </row>
    <row r="103" spans="1:20" ht="15.75" x14ac:dyDescent="0.25">
      <c r="A103" s="145">
        <v>15</v>
      </c>
      <c r="B103" s="15" t="s">
        <v>144</v>
      </c>
      <c r="C103" s="8" t="s">
        <v>435</v>
      </c>
      <c r="D103" s="108" t="s">
        <v>436</v>
      </c>
      <c r="E103" s="151">
        <v>35</v>
      </c>
      <c r="F103" s="142">
        <v>2.1</v>
      </c>
      <c r="G103" s="153">
        <v>116</v>
      </c>
      <c r="H103" s="9">
        <v>2.44</v>
      </c>
      <c r="I103" s="63">
        <v>2</v>
      </c>
      <c r="J103" s="153"/>
      <c r="K103" s="68"/>
      <c r="L103" s="151"/>
      <c r="M103" s="9"/>
      <c r="N103" s="3"/>
      <c r="O103" s="220"/>
      <c r="P103" t="str">
        <f t="shared" si="4"/>
        <v>Sue Mason</v>
      </c>
      <c r="Q103" t="str">
        <f t="shared" si="5"/>
        <v>Newhunt Dream Truffle</v>
      </c>
      <c r="S103" t="str">
        <f t="shared" si="6"/>
        <v>Hereford</v>
      </c>
      <c r="T103">
        <f t="shared" si="7"/>
        <v>15</v>
      </c>
    </row>
    <row r="104" spans="1:20" ht="15.75" x14ac:dyDescent="0.25">
      <c r="A104" s="145">
        <v>15</v>
      </c>
      <c r="B104" s="15" t="s">
        <v>144</v>
      </c>
      <c r="C104" s="8" t="s">
        <v>437</v>
      </c>
      <c r="D104" s="108" t="s">
        <v>438</v>
      </c>
      <c r="E104" s="151">
        <v>47</v>
      </c>
      <c r="F104" s="142">
        <v>3.4</v>
      </c>
      <c r="G104" s="153">
        <v>142</v>
      </c>
      <c r="H104" s="9">
        <v>2.5099999999999998</v>
      </c>
      <c r="I104" s="63">
        <v>3</v>
      </c>
      <c r="J104" s="153"/>
      <c r="K104" s="68"/>
      <c r="L104" s="151"/>
      <c r="M104" s="9"/>
      <c r="N104" s="3"/>
      <c r="O104" s="220"/>
      <c r="P104" t="str">
        <f t="shared" si="4"/>
        <v>Kiera Howells</v>
      </c>
      <c r="Q104" t="str">
        <f t="shared" si="5"/>
        <v>Freestyle V</v>
      </c>
      <c r="S104" t="str">
        <f t="shared" si="6"/>
        <v>Hereford</v>
      </c>
      <c r="T104">
        <f t="shared" si="7"/>
        <v>15</v>
      </c>
    </row>
    <row r="105" spans="1:20" ht="15.75" x14ac:dyDescent="0.25">
      <c r="A105" s="145">
        <v>15</v>
      </c>
      <c r="B105" s="15" t="s">
        <v>144</v>
      </c>
      <c r="C105" s="8" t="s">
        <v>439</v>
      </c>
      <c r="D105" s="108" t="s">
        <v>440</v>
      </c>
      <c r="E105" s="151"/>
      <c r="F105" s="142"/>
      <c r="G105" s="153">
        <v>60</v>
      </c>
      <c r="H105" s="9">
        <v>10.050000000000001</v>
      </c>
      <c r="I105" s="63">
        <v>2</v>
      </c>
      <c r="J105" s="153"/>
      <c r="K105" s="68"/>
      <c r="L105" s="151"/>
      <c r="M105" s="9"/>
      <c r="N105" s="3"/>
      <c r="O105" s="220"/>
      <c r="P105" t="str">
        <f t="shared" si="4"/>
        <v>Sally Morton</v>
      </c>
      <c r="Q105" t="str">
        <f t="shared" si="5"/>
        <v>Jesatran Firecracker</v>
      </c>
      <c r="S105" t="str">
        <f t="shared" si="6"/>
        <v>Hereford</v>
      </c>
      <c r="T105">
        <f t="shared" si="7"/>
        <v>15</v>
      </c>
    </row>
    <row r="106" spans="1:20" ht="15.75" x14ac:dyDescent="0.25">
      <c r="A106" s="145">
        <v>15</v>
      </c>
      <c r="B106" s="15" t="s">
        <v>144</v>
      </c>
      <c r="C106" s="8" t="s">
        <v>536</v>
      </c>
      <c r="D106" s="108" t="s">
        <v>536</v>
      </c>
      <c r="E106" s="151">
        <v>10</v>
      </c>
      <c r="F106" s="142">
        <v>10.130000000000001</v>
      </c>
      <c r="G106" s="153"/>
      <c r="H106" s="9"/>
      <c r="I106" s="63"/>
      <c r="J106" s="153"/>
      <c r="K106" s="68"/>
      <c r="L106" s="151"/>
      <c r="M106" s="9"/>
      <c r="N106" s="3"/>
      <c r="O106" s="220"/>
      <c r="P106" t="str">
        <f t="shared" si="4"/>
        <v>WD</v>
      </c>
      <c r="Q106" t="str">
        <f t="shared" si="5"/>
        <v>WD</v>
      </c>
      <c r="S106" t="str">
        <f t="shared" si="6"/>
        <v>Hereford</v>
      </c>
      <c r="T106">
        <f t="shared" si="7"/>
        <v>15</v>
      </c>
    </row>
    <row r="107" spans="1:20" ht="15.75" x14ac:dyDescent="0.25">
      <c r="A107" s="145">
        <v>15</v>
      </c>
      <c r="B107" s="15" t="s">
        <v>144</v>
      </c>
      <c r="C107" s="8" t="s">
        <v>443</v>
      </c>
      <c r="D107" s="108" t="s">
        <v>444</v>
      </c>
      <c r="E107" s="151">
        <v>34</v>
      </c>
      <c r="F107" s="142">
        <v>2.0299999999999998</v>
      </c>
      <c r="G107" s="153"/>
      <c r="H107" s="9"/>
      <c r="I107" s="63"/>
      <c r="J107" s="153"/>
      <c r="K107" s="68"/>
      <c r="L107" s="151"/>
      <c r="M107" s="9"/>
      <c r="N107" s="3"/>
      <c r="O107" s="220"/>
      <c r="P107" t="str">
        <f t="shared" si="4"/>
        <v>Rachel Caswell</v>
      </c>
      <c r="Q107" t="str">
        <f t="shared" si="5"/>
        <v>Caplor Hill Hector</v>
      </c>
      <c r="S107" t="str">
        <f t="shared" si="6"/>
        <v>Hereford</v>
      </c>
      <c r="T107">
        <f t="shared" si="7"/>
        <v>15</v>
      </c>
    </row>
    <row r="108" spans="1:20" ht="16.5" thickBot="1" x14ac:dyDescent="0.3">
      <c r="A108" s="145">
        <v>15</v>
      </c>
      <c r="B108" s="15" t="s">
        <v>144</v>
      </c>
      <c r="C108" s="100" t="s">
        <v>445</v>
      </c>
      <c r="D108" s="111" t="s">
        <v>446</v>
      </c>
      <c r="E108" s="159">
        <v>46</v>
      </c>
      <c r="F108" s="135">
        <v>3.33</v>
      </c>
      <c r="G108" s="170"/>
      <c r="H108" s="86"/>
      <c r="I108" s="65"/>
      <c r="J108" s="170"/>
      <c r="K108" s="71"/>
      <c r="L108" s="159"/>
      <c r="M108" s="86"/>
      <c r="N108" s="58"/>
      <c r="O108" s="220">
        <v>41</v>
      </c>
      <c r="P108" t="str">
        <f t="shared" si="4"/>
        <v>Gemma Webster</v>
      </c>
      <c r="Q108" t="str">
        <f t="shared" si="5"/>
        <v>Tullibards Benny's Delight</v>
      </c>
      <c r="S108" t="str">
        <f t="shared" si="6"/>
        <v>Hereford</v>
      </c>
      <c r="T108">
        <f t="shared" si="7"/>
        <v>15</v>
      </c>
    </row>
    <row r="109" spans="1:20" ht="16.5" thickBot="1" x14ac:dyDescent="0.3">
      <c r="A109" s="145">
        <v>15</v>
      </c>
      <c r="B109" s="55" t="s">
        <v>151</v>
      </c>
      <c r="C109" s="37" t="s">
        <v>349</v>
      </c>
      <c r="D109" s="107" t="s">
        <v>350</v>
      </c>
      <c r="E109" s="138"/>
      <c r="F109" s="129"/>
      <c r="G109" s="127"/>
      <c r="H109" s="75"/>
      <c r="I109" s="129"/>
      <c r="J109" s="127"/>
      <c r="K109" s="69"/>
      <c r="L109" s="138">
        <v>210</v>
      </c>
      <c r="M109" s="75">
        <v>12.28</v>
      </c>
      <c r="N109" s="6">
        <v>3.08</v>
      </c>
      <c r="O109" s="220"/>
      <c r="P109" t="str">
        <f t="shared" si="4"/>
        <v>Harriet Edwards</v>
      </c>
      <c r="Q109" t="str">
        <f t="shared" si="5"/>
        <v>Stoke Johnathon</v>
      </c>
      <c r="S109" t="str">
        <f t="shared" si="6"/>
        <v>Riders 2000</v>
      </c>
      <c r="T109">
        <f t="shared" si="7"/>
        <v>15</v>
      </c>
    </row>
    <row r="110" spans="1:20" ht="16.5" thickBot="1" x14ac:dyDescent="0.3">
      <c r="A110" s="145">
        <v>15</v>
      </c>
      <c r="B110" s="55" t="s">
        <v>151</v>
      </c>
      <c r="C110" s="8" t="s">
        <v>161</v>
      </c>
      <c r="D110" s="108" t="s">
        <v>162</v>
      </c>
      <c r="E110" s="151"/>
      <c r="F110" s="63"/>
      <c r="G110" s="153"/>
      <c r="H110" s="9"/>
      <c r="I110" s="63"/>
      <c r="J110" s="153"/>
      <c r="K110" s="68"/>
      <c r="L110" s="151">
        <v>227</v>
      </c>
      <c r="M110" s="9">
        <v>1.02</v>
      </c>
      <c r="N110" s="3">
        <v>3.42</v>
      </c>
      <c r="O110" s="220"/>
      <c r="P110" t="str">
        <f t="shared" si="4"/>
        <v>Morgan Edwards</v>
      </c>
      <c r="Q110" t="str">
        <f t="shared" si="5"/>
        <v>Conker</v>
      </c>
      <c r="S110" t="str">
        <f t="shared" si="6"/>
        <v>Riders 2000</v>
      </c>
      <c r="T110">
        <f t="shared" si="7"/>
        <v>15</v>
      </c>
    </row>
    <row r="111" spans="1:20" ht="16.5" thickBot="1" x14ac:dyDescent="0.3">
      <c r="A111" s="145">
        <v>15</v>
      </c>
      <c r="B111" s="55" t="s">
        <v>151</v>
      </c>
      <c r="C111" s="8" t="s">
        <v>677</v>
      </c>
      <c r="D111" s="108" t="s">
        <v>678</v>
      </c>
      <c r="E111" s="151"/>
      <c r="F111" s="63"/>
      <c r="G111" s="153"/>
      <c r="H111" s="9"/>
      <c r="I111" s="63"/>
      <c r="J111" s="153"/>
      <c r="K111" s="68"/>
      <c r="L111" s="151">
        <v>244</v>
      </c>
      <c r="M111" s="9">
        <v>1.36</v>
      </c>
      <c r="N111" s="3">
        <v>4.16</v>
      </c>
      <c r="O111" s="220"/>
      <c r="P111" t="str">
        <f t="shared" si="4"/>
        <v>Gemma Trew</v>
      </c>
      <c r="Q111" t="str">
        <f t="shared" si="5"/>
        <v>Westfield lad</v>
      </c>
      <c r="S111" t="str">
        <f t="shared" si="6"/>
        <v>Riders 2000</v>
      </c>
      <c r="T111">
        <f t="shared" si="7"/>
        <v>15</v>
      </c>
    </row>
    <row r="112" spans="1:20" ht="16.5" thickBot="1" x14ac:dyDescent="0.3">
      <c r="A112" s="145">
        <v>15</v>
      </c>
      <c r="B112" s="55" t="s">
        <v>151</v>
      </c>
      <c r="C112" s="38" t="s">
        <v>351</v>
      </c>
      <c r="D112" s="110" t="s">
        <v>352</v>
      </c>
      <c r="E112" s="158"/>
      <c r="F112" s="128"/>
      <c r="G112" s="168"/>
      <c r="H112" s="74"/>
      <c r="I112" s="128"/>
      <c r="J112" s="168"/>
      <c r="K112" s="40"/>
      <c r="L112" s="158">
        <v>261</v>
      </c>
      <c r="M112" s="74">
        <v>2.1</v>
      </c>
      <c r="N112" s="74">
        <v>4.5</v>
      </c>
      <c r="O112" s="220"/>
      <c r="P112" t="str">
        <f t="shared" si="4"/>
        <v>George Edgell</v>
      </c>
      <c r="Q112" t="str">
        <f t="shared" si="5"/>
        <v>Polly</v>
      </c>
      <c r="S112" t="str">
        <f t="shared" si="6"/>
        <v>Riders 2000</v>
      </c>
      <c r="T112">
        <f t="shared" si="7"/>
        <v>15</v>
      </c>
    </row>
    <row r="113" spans="1:20" ht="16.5" thickTop="1" x14ac:dyDescent="0.25">
      <c r="A113" s="145">
        <v>15</v>
      </c>
      <c r="B113" s="7" t="s">
        <v>107</v>
      </c>
      <c r="C113" s="4" t="s">
        <v>258</v>
      </c>
      <c r="D113" s="105" t="s">
        <v>259</v>
      </c>
      <c r="E113" s="151">
        <v>7</v>
      </c>
      <c r="F113" s="63">
        <v>9.42</v>
      </c>
      <c r="G113" s="153">
        <v>63</v>
      </c>
      <c r="H113" s="9">
        <v>10.37</v>
      </c>
      <c r="I113" s="63">
        <v>2</v>
      </c>
      <c r="J113" s="153"/>
      <c r="K113" s="68"/>
      <c r="L113" s="151"/>
      <c r="M113" s="9"/>
      <c r="N113" s="9"/>
      <c r="O113" s="220"/>
      <c r="P113" t="str">
        <f t="shared" si="4"/>
        <v>Kristy Davis</v>
      </c>
      <c r="Q113" t="str">
        <f t="shared" si="5"/>
        <v>Blaencanaid Larry Potter</v>
      </c>
      <c r="S113" t="str">
        <f t="shared" si="6"/>
        <v>Southerndown</v>
      </c>
      <c r="T113">
        <f t="shared" si="7"/>
        <v>15</v>
      </c>
    </row>
    <row r="114" spans="1:20" ht="15.75" x14ac:dyDescent="0.25">
      <c r="A114" s="145">
        <v>15</v>
      </c>
      <c r="B114" s="7" t="s">
        <v>107</v>
      </c>
      <c r="C114" s="4" t="s">
        <v>108</v>
      </c>
      <c r="D114" s="105" t="s">
        <v>109</v>
      </c>
      <c r="E114" s="151">
        <v>20</v>
      </c>
      <c r="F114" s="63">
        <v>11.43</v>
      </c>
      <c r="G114" s="153">
        <v>85</v>
      </c>
      <c r="H114" s="9">
        <v>10.119999999999999</v>
      </c>
      <c r="I114" s="63">
        <v>3</v>
      </c>
      <c r="J114" s="153"/>
      <c r="K114" s="68"/>
      <c r="L114" s="151"/>
      <c r="M114" s="9"/>
      <c r="N114" s="9"/>
      <c r="O114" s="220"/>
      <c r="P114" t="str">
        <f t="shared" si="4"/>
        <v>Suzie Pugh</v>
      </c>
      <c r="Q114" t="str">
        <f t="shared" si="5"/>
        <v>Epiny</v>
      </c>
      <c r="S114" t="str">
        <f t="shared" si="6"/>
        <v>Southerndown</v>
      </c>
      <c r="T114">
        <f t="shared" si="7"/>
        <v>15</v>
      </c>
    </row>
    <row r="115" spans="1:20" ht="15.75" x14ac:dyDescent="0.25">
      <c r="A115" s="145">
        <v>15</v>
      </c>
      <c r="B115" s="7" t="s">
        <v>107</v>
      </c>
      <c r="C115" s="4" t="s">
        <v>260</v>
      </c>
      <c r="D115" s="105" t="s">
        <v>261</v>
      </c>
      <c r="E115" s="151">
        <v>31</v>
      </c>
      <c r="F115" s="63">
        <v>1.42</v>
      </c>
      <c r="G115" s="153">
        <v>115</v>
      </c>
      <c r="H115" s="9">
        <v>2.38</v>
      </c>
      <c r="I115" s="63">
        <v>2</v>
      </c>
      <c r="J115" s="153"/>
      <c r="K115" s="68"/>
      <c r="L115" s="151"/>
      <c r="M115" s="9"/>
      <c r="N115" s="9"/>
      <c r="O115" s="220"/>
      <c r="P115" t="str">
        <f t="shared" si="4"/>
        <v>Tania Matthews</v>
      </c>
      <c r="Q115" t="str">
        <f t="shared" si="5"/>
        <v>Parc Ffynnon Mr Steelman</v>
      </c>
      <c r="S115" t="str">
        <f t="shared" si="6"/>
        <v>Southerndown</v>
      </c>
      <c r="T115">
        <f t="shared" si="7"/>
        <v>15</v>
      </c>
    </row>
    <row r="116" spans="1:20" ht="16.5" thickBot="1" x14ac:dyDescent="0.3">
      <c r="A116" s="145">
        <v>15</v>
      </c>
      <c r="B116" s="7" t="s">
        <v>107</v>
      </c>
      <c r="C116" s="28" t="s">
        <v>262</v>
      </c>
      <c r="D116" s="106" t="s">
        <v>263</v>
      </c>
      <c r="E116" s="158">
        <v>43</v>
      </c>
      <c r="F116" s="128">
        <v>3.12</v>
      </c>
      <c r="G116" s="168">
        <v>135</v>
      </c>
      <c r="H116" s="74">
        <v>1.57</v>
      </c>
      <c r="I116" s="128">
        <v>3</v>
      </c>
      <c r="J116" s="168"/>
      <c r="K116" s="40"/>
      <c r="L116" s="158"/>
      <c r="M116" s="74"/>
      <c r="N116" s="74"/>
      <c r="O116" s="220"/>
      <c r="P116" t="str">
        <f t="shared" si="4"/>
        <v>Elizabeth Morgan</v>
      </c>
      <c r="Q116" t="str">
        <f t="shared" si="5"/>
        <v>Little Daisy</v>
      </c>
      <c r="S116" t="str">
        <f t="shared" si="6"/>
        <v>Southerndown</v>
      </c>
      <c r="T116">
        <f t="shared" si="7"/>
        <v>15</v>
      </c>
    </row>
    <row r="117" spans="1:20" ht="17.25" thickTop="1" thickBot="1" x14ac:dyDescent="0.3">
      <c r="A117" s="145">
        <v>15</v>
      </c>
      <c r="B117" s="11" t="s">
        <v>153</v>
      </c>
      <c r="C117" s="42" t="s">
        <v>216</v>
      </c>
      <c r="D117" s="121" t="s">
        <v>217</v>
      </c>
      <c r="E117" s="163"/>
      <c r="F117" s="131"/>
      <c r="G117" s="174"/>
      <c r="H117" s="80"/>
      <c r="I117" s="131"/>
      <c r="J117" s="174"/>
      <c r="K117" s="156"/>
      <c r="L117" s="163">
        <v>206</v>
      </c>
      <c r="M117" s="80">
        <v>12.2</v>
      </c>
      <c r="N117" s="80">
        <v>3</v>
      </c>
      <c r="O117" s="220"/>
      <c r="P117" t="str">
        <f t="shared" si="4"/>
        <v>Eloise Rowles</v>
      </c>
      <c r="Q117" t="str">
        <f t="shared" si="5"/>
        <v>Tyshon Jacob Ginger Flake</v>
      </c>
      <c r="S117" t="str">
        <f t="shared" si="6"/>
        <v>Torfaen</v>
      </c>
      <c r="T117">
        <f t="shared" si="7"/>
        <v>15</v>
      </c>
    </row>
    <row r="118" spans="1:20" ht="17.25" thickTop="1" thickBot="1" x14ac:dyDescent="0.3">
      <c r="A118" s="145">
        <v>15</v>
      </c>
      <c r="B118" s="11" t="s">
        <v>153</v>
      </c>
      <c r="C118" s="8" t="s">
        <v>184</v>
      </c>
      <c r="D118" s="108" t="s">
        <v>185</v>
      </c>
      <c r="E118" s="151"/>
      <c r="F118" s="63"/>
      <c r="G118" s="153"/>
      <c r="H118" s="9"/>
      <c r="I118" s="63"/>
      <c r="J118" s="153"/>
      <c r="K118" s="68"/>
      <c r="L118" s="151">
        <v>223</v>
      </c>
      <c r="M118" s="9">
        <v>12.54</v>
      </c>
      <c r="N118" s="9">
        <v>3.34</v>
      </c>
      <c r="O118" s="220"/>
      <c r="P118" t="str">
        <f t="shared" si="4"/>
        <v>Briony Thomas</v>
      </c>
      <c r="Q118" t="str">
        <f t="shared" si="5"/>
        <v>Rosedown Bowman</v>
      </c>
      <c r="S118" t="str">
        <f t="shared" si="6"/>
        <v>Torfaen</v>
      </c>
      <c r="T118">
        <f t="shared" si="7"/>
        <v>15</v>
      </c>
    </row>
    <row r="119" spans="1:20" ht="17.25" thickTop="1" thickBot="1" x14ac:dyDescent="0.3">
      <c r="A119" s="145">
        <v>15</v>
      </c>
      <c r="B119" s="11" t="s">
        <v>153</v>
      </c>
      <c r="C119" s="8" t="s">
        <v>218</v>
      </c>
      <c r="D119" s="108" t="s">
        <v>219</v>
      </c>
      <c r="E119" s="151"/>
      <c r="F119" s="63"/>
      <c r="G119" s="153"/>
      <c r="H119" s="9"/>
      <c r="I119" s="63"/>
      <c r="J119" s="153"/>
      <c r="K119" s="68"/>
      <c r="L119" s="151">
        <v>240</v>
      </c>
      <c r="M119" s="9">
        <v>1.28</v>
      </c>
      <c r="N119" s="9">
        <v>4.08</v>
      </c>
      <c r="O119" s="220"/>
      <c r="P119" t="str">
        <f t="shared" si="4"/>
        <v>Nariee Thomas</v>
      </c>
      <c r="Q119" t="str">
        <f t="shared" si="5"/>
        <v>Twinkle</v>
      </c>
      <c r="S119" t="str">
        <f t="shared" si="6"/>
        <v>Torfaen</v>
      </c>
      <c r="T119">
        <f t="shared" si="7"/>
        <v>15</v>
      </c>
    </row>
    <row r="120" spans="1:20" ht="16.5" thickTop="1" thickBot="1" x14ac:dyDescent="0.3">
      <c r="A120" s="145">
        <v>15</v>
      </c>
      <c r="B120" s="11" t="s">
        <v>153</v>
      </c>
      <c r="C120" s="58" t="s">
        <v>220</v>
      </c>
      <c r="D120" s="71" t="s">
        <v>221</v>
      </c>
      <c r="E120" s="158"/>
      <c r="F120" s="128"/>
      <c r="G120" s="168"/>
      <c r="H120" s="74"/>
      <c r="I120" s="128"/>
      <c r="J120" s="168"/>
      <c r="K120" s="40"/>
      <c r="L120" s="158">
        <v>257</v>
      </c>
      <c r="M120" s="74">
        <v>2.02</v>
      </c>
      <c r="N120" s="74">
        <v>4.42</v>
      </c>
      <c r="O120" s="220"/>
      <c r="P120" t="str">
        <f t="shared" si="4"/>
        <v>Marina Blackwood</v>
      </c>
      <c r="Q120" t="str">
        <f t="shared" si="5"/>
        <v>Starlight Milky Way</v>
      </c>
      <c r="S120" t="str">
        <f t="shared" si="6"/>
        <v>Torfaen</v>
      </c>
      <c r="T120">
        <f t="shared" si="7"/>
        <v>15</v>
      </c>
    </row>
    <row r="121" spans="1:20" x14ac:dyDescent="0.25">
      <c r="A121" s="145">
        <v>15</v>
      </c>
      <c r="B121" t="s">
        <v>158</v>
      </c>
      <c r="C121" s="6" t="s">
        <v>390</v>
      </c>
      <c r="D121" s="69" t="s">
        <v>391</v>
      </c>
      <c r="E121" s="138"/>
      <c r="F121" s="129"/>
      <c r="G121" s="127">
        <v>68</v>
      </c>
      <c r="H121" s="75">
        <v>11.09</v>
      </c>
      <c r="I121" s="129">
        <v>2</v>
      </c>
      <c r="J121" s="127"/>
      <c r="K121" s="69"/>
      <c r="L121" s="138"/>
      <c r="M121" s="75"/>
      <c r="N121" s="6"/>
      <c r="O121" s="220"/>
      <c r="P121" t="str">
        <f t="shared" si="4"/>
        <v>Nickatie Dimarco</v>
      </c>
      <c r="Q121" t="str">
        <f t="shared" si="5"/>
        <v>Cherry Delight</v>
      </c>
      <c r="S121" t="str">
        <f t="shared" si="6"/>
        <v>Vale of Arrow</v>
      </c>
      <c r="T121">
        <f t="shared" si="7"/>
        <v>15</v>
      </c>
    </row>
    <row r="122" spans="1:20" x14ac:dyDescent="0.25">
      <c r="A122" s="145">
        <v>15</v>
      </c>
      <c r="B122" t="s">
        <v>158</v>
      </c>
      <c r="C122" s="3" t="s">
        <v>384</v>
      </c>
      <c r="D122" s="68" t="s">
        <v>385</v>
      </c>
      <c r="E122" s="151"/>
      <c r="F122" s="63"/>
      <c r="G122" s="153">
        <v>84</v>
      </c>
      <c r="H122" s="9">
        <v>10.050000000000001</v>
      </c>
      <c r="I122" s="63">
        <v>3</v>
      </c>
      <c r="J122" s="153"/>
      <c r="K122" s="68"/>
      <c r="L122" s="151"/>
      <c r="M122" s="9"/>
      <c r="N122" s="3"/>
      <c r="O122" s="220"/>
      <c r="P122" t="str">
        <f t="shared" si="4"/>
        <v>Jane Meredith</v>
      </c>
      <c r="Q122" t="str">
        <f t="shared" si="5"/>
        <v>Duke IV</v>
      </c>
      <c r="S122" t="str">
        <f t="shared" si="6"/>
        <v>Vale of Arrow</v>
      </c>
      <c r="T122">
        <f t="shared" si="7"/>
        <v>15</v>
      </c>
    </row>
    <row r="123" spans="1:20" x14ac:dyDescent="0.25">
      <c r="A123" s="145">
        <v>15</v>
      </c>
      <c r="B123" t="s">
        <v>158</v>
      </c>
      <c r="C123" s="3" t="s">
        <v>386</v>
      </c>
      <c r="D123" s="68" t="s">
        <v>387</v>
      </c>
      <c r="E123" s="151"/>
      <c r="F123" s="63"/>
      <c r="G123" s="153">
        <v>112</v>
      </c>
      <c r="H123" s="9">
        <v>2.1800000000000002</v>
      </c>
      <c r="I123" s="63">
        <v>2</v>
      </c>
      <c r="J123" s="153"/>
      <c r="K123" s="68"/>
      <c r="L123" s="151"/>
      <c r="M123" s="9"/>
      <c r="N123" s="3"/>
      <c r="O123" s="220"/>
      <c r="P123" t="str">
        <f t="shared" si="4"/>
        <v>Sarah Connop</v>
      </c>
      <c r="Q123" t="str">
        <f t="shared" si="5"/>
        <v>Westmeath Girl</v>
      </c>
      <c r="S123" t="str">
        <f t="shared" si="6"/>
        <v>Vale of Arrow</v>
      </c>
      <c r="T123">
        <f t="shared" si="7"/>
        <v>15</v>
      </c>
    </row>
    <row r="124" spans="1:20" x14ac:dyDescent="0.25">
      <c r="A124" s="145">
        <v>15</v>
      </c>
      <c r="B124" t="s">
        <v>158</v>
      </c>
      <c r="C124" s="3" t="s">
        <v>388</v>
      </c>
      <c r="D124" s="68" t="s">
        <v>389</v>
      </c>
      <c r="E124" s="151"/>
      <c r="F124" s="63"/>
      <c r="G124" s="153">
        <v>138</v>
      </c>
      <c r="H124" s="9">
        <v>2.31</v>
      </c>
      <c r="I124" s="63">
        <v>3</v>
      </c>
      <c r="J124" s="153"/>
      <c r="K124" s="68"/>
      <c r="L124" s="151"/>
      <c r="M124" s="9"/>
      <c r="N124" s="3"/>
      <c r="O124" s="220"/>
      <c r="P124" t="str">
        <f t="shared" si="4"/>
        <v>Izzy Hill</v>
      </c>
      <c r="Q124" t="str">
        <f t="shared" si="5"/>
        <v>Curra Mary Beag</v>
      </c>
      <c r="S124" t="str">
        <f t="shared" si="6"/>
        <v>Vale of Arrow</v>
      </c>
      <c r="T124">
        <f t="shared" si="7"/>
        <v>15</v>
      </c>
    </row>
    <row r="125" spans="1:20" x14ac:dyDescent="0.25">
      <c r="A125" s="145">
        <v>15</v>
      </c>
      <c r="B125" t="s">
        <v>158</v>
      </c>
      <c r="C125" s="6" t="s">
        <v>382</v>
      </c>
      <c r="D125" s="69" t="s">
        <v>383</v>
      </c>
      <c r="E125" s="151"/>
      <c r="F125" s="63"/>
      <c r="G125" s="153">
        <v>70</v>
      </c>
      <c r="H125" s="9">
        <v>11.22</v>
      </c>
      <c r="I125" s="63">
        <v>2</v>
      </c>
      <c r="J125" s="153"/>
      <c r="K125" s="68"/>
      <c r="L125" s="151"/>
      <c r="M125" s="9"/>
      <c r="N125" s="3"/>
      <c r="O125" s="220"/>
      <c r="P125" t="str">
        <f t="shared" si="4"/>
        <v>Becky Pugh</v>
      </c>
      <c r="Q125" t="str">
        <f t="shared" si="5"/>
        <v>Nolton Monaco</v>
      </c>
      <c r="S125" t="str">
        <f t="shared" si="6"/>
        <v>Vale of Arrow</v>
      </c>
      <c r="T125">
        <f t="shared" si="7"/>
        <v>15</v>
      </c>
    </row>
    <row r="126" spans="1:20" x14ac:dyDescent="0.25">
      <c r="A126" s="145">
        <v>15</v>
      </c>
      <c r="B126" t="s">
        <v>158</v>
      </c>
      <c r="C126" s="3" t="s">
        <v>392</v>
      </c>
      <c r="D126" s="68" t="s">
        <v>393</v>
      </c>
      <c r="E126" s="151"/>
      <c r="F126" s="63"/>
      <c r="G126" s="153">
        <v>113</v>
      </c>
      <c r="H126" s="9">
        <v>2.25</v>
      </c>
      <c r="I126" s="63">
        <v>2</v>
      </c>
      <c r="J126" s="153"/>
      <c r="K126" s="68"/>
      <c r="L126" s="151"/>
      <c r="M126" s="9"/>
      <c r="N126" s="3"/>
      <c r="O126" s="220"/>
      <c r="P126" t="str">
        <f t="shared" si="4"/>
        <v>Kirsty Andrews</v>
      </c>
      <c r="Q126" t="str">
        <f t="shared" si="5"/>
        <v>Ardlea Fairy Lady</v>
      </c>
      <c r="S126" t="str">
        <f t="shared" si="6"/>
        <v>Vale of Arrow</v>
      </c>
      <c r="T126">
        <f t="shared" si="7"/>
        <v>15</v>
      </c>
    </row>
    <row r="127" spans="1:20" x14ac:dyDescent="0.25">
      <c r="A127" s="145">
        <v>15</v>
      </c>
      <c r="B127" t="s">
        <v>158</v>
      </c>
      <c r="C127" s="3" t="s">
        <v>394</v>
      </c>
      <c r="D127" s="68" t="s">
        <v>395</v>
      </c>
      <c r="E127" s="151"/>
      <c r="F127" s="63"/>
      <c r="G127" s="153">
        <v>88</v>
      </c>
      <c r="H127" s="9">
        <v>10.43</v>
      </c>
      <c r="I127" s="63">
        <v>3</v>
      </c>
      <c r="J127" s="153"/>
      <c r="K127" s="68"/>
      <c r="L127" s="151"/>
      <c r="M127" s="9"/>
      <c r="N127" s="3"/>
      <c r="O127" s="220"/>
      <c r="P127" t="str">
        <f t="shared" si="4"/>
        <v>Deb Probert</v>
      </c>
      <c r="Q127" t="str">
        <f t="shared" si="5"/>
        <v>Brynclettwyr Silver Hornbeam</v>
      </c>
      <c r="S127" t="str">
        <f t="shared" si="6"/>
        <v>Vale of Arrow</v>
      </c>
      <c r="T127">
        <f t="shared" si="7"/>
        <v>15</v>
      </c>
    </row>
    <row r="128" spans="1:20" x14ac:dyDescent="0.25">
      <c r="A128" s="145">
        <v>15</v>
      </c>
      <c r="B128" t="s">
        <v>158</v>
      </c>
      <c r="C128" s="3" t="s">
        <v>396</v>
      </c>
      <c r="D128" s="68" t="s">
        <v>397</v>
      </c>
      <c r="E128" s="151"/>
      <c r="F128" s="63"/>
      <c r="G128" s="153">
        <v>139</v>
      </c>
      <c r="H128" s="9">
        <v>2.38</v>
      </c>
      <c r="I128" s="63">
        <v>3</v>
      </c>
      <c r="J128" s="153"/>
      <c r="K128" s="68"/>
      <c r="L128" s="151"/>
      <c r="M128" s="9"/>
      <c r="N128" s="3"/>
      <c r="O128" s="220"/>
      <c r="P128" t="str">
        <f t="shared" si="4"/>
        <v>Rosie Pothecary</v>
      </c>
      <c r="Q128" t="str">
        <f t="shared" si="5"/>
        <v>Ventry Dun</v>
      </c>
      <c r="S128" t="str">
        <f t="shared" si="6"/>
        <v>Vale of Arrow</v>
      </c>
      <c r="T128">
        <f t="shared" si="7"/>
        <v>15</v>
      </c>
    </row>
    <row r="129" spans="1:20" x14ac:dyDescent="0.25">
      <c r="A129" s="145">
        <v>15</v>
      </c>
      <c r="B129" t="s">
        <v>158</v>
      </c>
      <c r="C129" s="3" t="s">
        <v>398</v>
      </c>
      <c r="D129" s="68" t="s">
        <v>399</v>
      </c>
      <c r="E129" s="151"/>
      <c r="F129" s="63"/>
      <c r="G129" s="153">
        <v>71</v>
      </c>
      <c r="H129" s="9">
        <v>11.29</v>
      </c>
      <c r="I129" s="63">
        <v>2</v>
      </c>
      <c r="J129" s="153"/>
      <c r="K129" s="68"/>
      <c r="L129" s="151"/>
      <c r="M129" s="9"/>
      <c r="N129" s="3"/>
      <c r="O129" s="220"/>
      <c r="P129" t="str">
        <f t="shared" si="4"/>
        <v>Lisa Bell</v>
      </c>
      <c r="Q129" t="str">
        <f t="shared" si="5"/>
        <v>Domino</v>
      </c>
      <c r="S129" t="str">
        <f t="shared" si="6"/>
        <v>Vale of Arrow</v>
      </c>
      <c r="T129">
        <f t="shared" si="7"/>
        <v>15</v>
      </c>
    </row>
    <row r="130" spans="1:20" x14ac:dyDescent="0.25">
      <c r="A130" s="145">
        <v>15</v>
      </c>
      <c r="B130" t="s">
        <v>158</v>
      </c>
      <c r="C130" s="3" t="s">
        <v>400</v>
      </c>
      <c r="D130" s="68" t="s">
        <v>401</v>
      </c>
      <c r="E130" s="151"/>
      <c r="F130" s="63"/>
      <c r="G130" s="153">
        <v>89</v>
      </c>
      <c r="H130" s="9">
        <v>10.5</v>
      </c>
      <c r="I130" s="63">
        <v>3</v>
      </c>
      <c r="J130" s="153"/>
      <c r="K130" s="68"/>
      <c r="L130" s="151"/>
      <c r="M130" s="9"/>
      <c r="N130" s="3"/>
      <c r="O130" s="220"/>
      <c r="P130" t="str">
        <f t="shared" si="4"/>
        <v>Julia Parker</v>
      </c>
      <c r="Q130" t="str">
        <f t="shared" si="5"/>
        <v>Piper III</v>
      </c>
      <c r="S130" t="str">
        <f t="shared" si="6"/>
        <v>Vale of Arrow</v>
      </c>
      <c r="T130">
        <f t="shared" si="7"/>
        <v>15</v>
      </c>
    </row>
    <row r="131" spans="1:20" x14ac:dyDescent="0.25">
      <c r="A131" s="145">
        <v>15</v>
      </c>
      <c r="B131" t="s">
        <v>158</v>
      </c>
      <c r="C131" s="3" t="s">
        <v>402</v>
      </c>
      <c r="D131" s="68" t="s">
        <v>403</v>
      </c>
      <c r="E131" s="151"/>
      <c r="F131" s="63"/>
      <c r="G131" s="153">
        <v>114</v>
      </c>
      <c r="H131" s="9">
        <v>2.31</v>
      </c>
      <c r="I131" s="63">
        <v>2</v>
      </c>
      <c r="J131" s="153"/>
      <c r="K131" s="68"/>
      <c r="L131" s="151"/>
      <c r="M131" s="9"/>
      <c r="N131" s="3"/>
      <c r="O131" s="220"/>
      <c r="P131" t="str">
        <f t="shared" si="4"/>
        <v>Jessica Powell</v>
      </c>
      <c r="Q131" t="str">
        <f t="shared" si="5"/>
        <v>Joe Rua ROR</v>
      </c>
      <c r="S131" t="str">
        <f t="shared" si="6"/>
        <v>Vale of Arrow</v>
      </c>
      <c r="T131">
        <f t="shared" si="7"/>
        <v>15</v>
      </c>
    </row>
    <row r="132" spans="1:20" ht="16.5" thickBot="1" x14ac:dyDescent="0.3">
      <c r="A132" s="145">
        <v>15</v>
      </c>
      <c r="B132" t="s">
        <v>158</v>
      </c>
      <c r="C132" s="38" t="s">
        <v>404</v>
      </c>
      <c r="D132" s="110" t="s">
        <v>405</v>
      </c>
      <c r="E132" s="158"/>
      <c r="F132" s="128"/>
      <c r="G132" s="168">
        <v>140</v>
      </c>
      <c r="H132" s="74">
        <v>2.44</v>
      </c>
      <c r="I132" s="128">
        <v>3</v>
      </c>
      <c r="J132" s="168"/>
      <c r="K132" s="40"/>
      <c r="L132" s="158"/>
      <c r="M132" s="74"/>
      <c r="N132" s="12"/>
      <c r="O132" s="220"/>
      <c r="P132" t="str">
        <f t="shared" si="4"/>
        <v>Rowena Craig Aliani</v>
      </c>
      <c r="Q132" t="str">
        <f t="shared" si="5"/>
        <v>Lord Sallyfield</v>
      </c>
      <c r="S132" t="str">
        <f t="shared" si="6"/>
        <v>Vale of Arrow</v>
      </c>
      <c r="T132">
        <f t="shared" si="7"/>
        <v>15</v>
      </c>
    </row>
    <row r="133" spans="1:20" ht="16.5" thickTop="1" x14ac:dyDescent="0.25">
      <c r="A133" s="145">
        <v>15</v>
      </c>
      <c r="B133" s="5" t="s">
        <v>154</v>
      </c>
      <c r="C133" s="37" t="s">
        <v>222</v>
      </c>
      <c r="D133" s="107" t="s">
        <v>223</v>
      </c>
      <c r="E133" s="138"/>
      <c r="F133" s="129"/>
      <c r="G133" s="127"/>
      <c r="H133" s="75"/>
      <c r="I133" s="129"/>
      <c r="J133" s="127">
        <v>155</v>
      </c>
      <c r="K133" s="69">
        <v>9.01</v>
      </c>
      <c r="L133" s="138"/>
      <c r="M133" s="75"/>
      <c r="N133" s="6"/>
      <c r="O133" s="220"/>
      <c r="P133" t="str">
        <f t="shared" ref="P133:P196" si="8">C133</f>
        <v>Cery Davis</v>
      </c>
      <c r="Q133" t="str">
        <f t="shared" ref="Q133:Q196" si="9">D133</f>
        <v>Parklands Bobby</v>
      </c>
      <c r="S133" t="str">
        <f t="shared" ref="S133:S196" si="10">B133</f>
        <v>Vale of Usk</v>
      </c>
      <c r="T133">
        <f t="shared" ref="T133:T196" si="11">A133</f>
        <v>15</v>
      </c>
    </row>
    <row r="134" spans="1:20" ht="15.75" x14ac:dyDescent="0.25">
      <c r="A134" s="145">
        <v>15</v>
      </c>
      <c r="B134" s="5" t="s">
        <v>154</v>
      </c>
      <c r="C134" s="8" t="s">
        <v>163</v>
      </c>
      <c r="D134" s="108" t="s">
        <v>224</v>
      </c>
      <c r="E134" s="151"/>
      <c r="F134" s="63"/>
      <c r="G134" s="153"/>
      <c r="H134" s="9"/>
      <c r="I134" s="63"/>
      <c r="J134" s="153">
        <v>160</v>
      </c>
      <c r="K134" s="68">
        <v>9.2100000000000009</v>
      </c>
      <c r="L134" s="151"/>
      <c r="M134" s="9"/>
      <c r="N134" s="3"/>
      <c r="O134" s="220"/>
      <c r="P134" t="str">
        <f t="shared" si="8"/>
        <v>Natalie Parsons</v>
      </c>
      <c r="Q134" t="str">
        <f t="shared" si="9"/>
        <v>High Flyer</v>
      </c>
      <c r="S134" t="str">
        <f t="shared" si="10"/>
        <v>Vale of Usk</v>
      </c>
      <c r="T134">
        <f t="shared" si="11"/>
        <v>15</v>
      </c>
    </row>
    <row r="135" spans="1:20" ht="15.75" x14ac:dyDescent="0.25">
      <c r="A135" s="145">
        <v>15</v>
      </c>
      <c r="B135" s="5" t="s">
        <v>154</v>
      </c>
      <c r="C135" s="8" t="s">
        <v>225</v>
      </c>
      <c r="D135" s="108" t="s">
        <v>226</v>
      </c>
      <c r="E135" s="151"/>
      <c r="F135" s="63"/>
      <c r="G135" s="153"/>
      <c r="H135" s="9"/>
      <c r="I135" s="63"/>
      <c r="J135" s="153">
        <v>173</v>
      </c>
      <c r="K135" s="68">
        <v>10.37</v>
      </c>
      <c r="L135" s="151"/>
      <c r="M135" s="9"/>
      <c r="N135" s="3"/>
      <c r="O135" s="220"/>
      <c r="P135" t="str">
        <f t="shared" si="8"/>
        <v>Sophie Tranter</v>
      </c>
      <c r="Q135" t="str">
        <f t="shared" si="9"/>
        <v>Meelick Island Winning Way</v>
      </c>
      <c r="S135" t="str">
        <f t="shared" si="10"/>
        <v>Vale of Usk</v>
      </c>
      <c r="T135">
        <f t="shared" si="11"/>
        <v>15</v>
      </c>
    </row>
    <row r="136" spans="1:20" ht="16.5" thickBot="1" x14ac:dyDescent="0.3">
      <c r="A136" s="145">
        <v>15</v>
      </c>
      <c r="B136" s="5" t="s">
        <v>154</v>
      </c>
      <c r="C136" s="38" t="s">
        <v>227</v>
      </c>
      <c r="D136" s="110" t="s">
        <v>531</v>
      </c>
      <c r="E136" s="158"/>
      <c r="F136" s="128"/>
      <c r="G136" s="168"/>
      <c r="H136" s="74"/>
      <c r="I136" s="128"/>
      <c r="J136" s="168">
        <v>178</v>
      </c>
      <c r="K136" s="40">
        <v>10.57</v>
      </c>
      <c r="L136" s="158"/>
      <c r="M136" s="74"/>
      <c r="N136" s="12"/>
      <c r="O136" s="220"/>
      <c r="P136" t="str">
        <f t="shared" si="8"/>
        <v>Rachel Rodden</v>
      </c>
      <c r="Q136" t="str">
        <f t="shared" si="9"/>
        <v>Brendon Hill Query</v>
      </c>
      <c r="S136" t="str">
        <f t="shared" si="10"/>
        <v>Vale of Usk</v>
      </c>
      <c r="T136">
        <f t="shared" si="11"/>
        <v>15</v>
      </c>
    </row>
    <row r="137" spans="1:20" ht="16.5" thickTop="1" x14ac:dyDescent="0.25">
      <c r="A137" s="145">
        <v>15</v>
      </c>
      <c r="B137" s="5" t="s">
        <v>215</v>
      </c>
      <c r="C137" s="37" t="s">
        <v>412</v>
      </c>
      <c r="D137" s="107" t="s">
        <v>413</v>
      </c>
      <c r="E137" s="138"/>
      <c r="F137" s="129"/>
      <c r="G137" s="127"/>
      <c r="H137" s="75"/>
      <c r="I137" s="129"/>
      <c r="J137" s="127"/>
      <c r="K137" s="69"/>
      <c r="L137" s="138">
        <v>216</v>
      </c>
      <c r="M137" s="75">
        <v>12.4</v>
      </c>
      <c r="N137" s="75">
        <v>3.2</v>
      </c>
      <c r="O137" s="220"/>
      <c r="P137" t="str">
        <f t="shared" si="8"/>
        <v>Julian Holmes</v>
      </c>
      <c r="Q137" t="str">
        <f t="shared" si="9"/>
        <v>Tewdric</v>
      </c>
      <c r="S137" t="str">
        <f t="shared" si="10"/>
        <v>Wye Valley</v>
      </c>
      <c r="T137">
        <f t="shared" si="11"/>
        <v>15</v>
      </c>
    </row>
    <row r="138" spans="1:20" ht="15.75" x14ac:dyDescent="0.25">
      <c r="A138" s="145">
        <v>15</v>
      </c>
      <c r="B138" s="5" t="s">
        <v>215</v>
      </c>
      <c r="C138" s="8" t="s">
        <v>414</v>
      </c>
      <c r="D138" s="108" t="s">
        <v>415</v>
      </c>
      <c r="E138" s="151"/>
      <c r="F138" s="63"/>
      <c r="G138" s="153"/>
      <c r="H138" s="9"/>
      <c r="I138" s="63"/>
      <c r="J138" s="153"/>
      <c r="K138" s="68"/>
      <c r="L138" s="151">
        <v>233</v>
      </c>
      <c r="M138" s="9">
        <v>1.1399999999999999</v>
      </c>
      <c r="N138" s="3">
        <v>3.54</v>
      </c>
      <c r="O138" s="220"/>
      <c r="P138" t="str">
        <f t="shared" si="8"/>
        <v>Debbie Watson</v>
      </c>
      <c r="Q138" t="str">
        <f t="shared" si="9"/>
        <v>Ballymalis Mist</v>
      </c>
      <c r="S138" t="str">
        <f t="shared" si="10"/>
        <v>Wye Valley</v>
      </c>
      <c r="T138">
        <f t="shared" si="11"/>
        <v>15</v>
      </c>
    </row>
    <row r="139" spans="1:20" ht="15.75" x14ac:dyDescent="0.25">
      <c r="A139" s="145">
        <v>15</v>
      </c>
      <c r="B139" s="5" t="s">
        <v>215</v>
      </c>
      <c r="C139" s="8" t="s">
        <v>416</v>
      </c>
      <c r="D139" s="108" t="s">
        <v>417</v>
      </c>
      <c r="E139" s="151"/>
      <c r="F139" s="63"/>
      <c r="G139" s="153"/>
      <c r="H139" s="9"/>
      <c r="I139" s="63"/>
      <c r="J139" s="153"/>
      <c r="K139" s="68"/>
      <c r="L139" s="151">
        <v>250</v>
      </c>
      <c r="M139" s="9">
        <v>1.48</v>
      </c>
      <c r="N139" s="3">
        <v>4.28</v>
      </c>
      <c r="O139" s="220"/>
      <c r="P139" t="str">
        <f t="shared" si="8"/>
        <v>Claire Corney</v>
      </c>
      <c r="Q139" t="str">
        <f t="shared" si="9"/>
        <v>Dunmore Dan</v>
      </c>
      <c r="S139" t="str">
        <f t="shared" si="10"/>
        <v>Wye Valley</v>
      </c>
      <c r="T139">
        <f t="shared" si="11"/>
        <v>15</v>
      </c>
    </row>
    <row r="140" spans="1:20" ht="16.5" thickBot="1" x14ac:dyDescent="0.3">
      <c r="A140" s="145">
        <v>15</v>
      </c>
      <c r="B140" s="5" t="s">
        <v>215</v>
      </c>
      <c r="C140" s="38" t="s">
        <v>418</v>
      </c>
      <c r="D140" s="110" t="s">
        <v>419</v>
      </c>
      <c r="E140" s="158"/>
      <c r="F140" s="128"/>
      <c r="G140" s="168"/>
      <c r="H140" s="74"/>
      <c r="I140" s="128"/>
      <c r="J140" s="168"/>
      <c r="K140" s="40"/>
      <c r="L140" s="158">
        <v>267</v>
      </c>
      <c r="M140" s="74">
        <v>2.2200000000000002</v>
      </c>
      <c r="N140" s="12">
        <v>5.0199999999999996</v>
      </c>
      <c r="O140" s="220"/>
      <c r="P140" t="str">
        <f t="shared" si="8"/>
        <v>Tim Peters</v>
      </c>
      <c r="Q140" t="str">
        <f t="shared" si="9"/>
        <v>Allanagh Sea Sprite</v>
      </c>
      <c r="S140" t="str">
        <f t="shared" si="10"/>
        <v>Wye Valley</v>
      </c>
      <c r="T140">
        <f t="shared" si="11"/>
        <v>15</v>
      </c>
    </row>
    <row r="141" spans="1:20" ht="16.5" thickTop="1" x14ac:dyDescent="0.25">
      <c r="A141" s="145">
        <v>15</v>
      </c>
      <c r="B141" s="5" t="s">
        <v>152</v>
      </c>
      <c r="C141" s="37" t="s">
        <v>517</v>
      </c>
      <c r="D141" s="107" t="s">
        <v>521</v>
      </c>
      <c r="E141" s="138"/>
      <c r="F141" s="129"/>
      <c r="G141" s="127">
        <v>73</v>
      </c>
      <c r="H141" s="75">
        <v>11.42</v>
      </c>
      <c r="I141" s="129">
        <v>2</v>
      </c>
      <c r="J141" s="127"/>
      <c r="K141" s="69"/>
      <c r="L141" s="138"/>
      <c r="M141" s="75"/>
      <c r="N141" s="6"/>
      <c r="O141" s="220"/>
      <c r="P141" t="str">
        <f t="shared" si="8"/>
        <v>Anna Tucker</v>
      </c>
      <c r="Q141" t="str">
        <f t="shared" si="9"/>
        <v>Celtic Song</v>
      </c>
      <c r="S141" t="str">
        <f t="shared" si="10"/>
        <v>Y Fenni</v>
      </c>
      <c r="T141">
        <f t="shared" si="11"/>
        <v>15</v>
      </c>
    </row>
    <row r="142" spans="1:20" ht="15.75" x14ac:dyDescent="0.25">
      <c r="A142" s="145">
        <v>15</v>
      </c>
      <c r="B142" s="5" t="s">
        <v>152</v>
      </c>
      <c r="C142" s="8" t="s">
        <v>518</v>
      </c>
      <c r="D142" s="108" t="s">
        <v>522</v>
      </c>
      <c r="E142" s="151"/>
      <c r="F142" s="63"/>
      <c r="G142" s="153">
        <v>123</v>
      </c>
      <c r="H142" s="9">
        <v>3.3</v>
      </c>
      <c r="I142" s="63">
        <v>2</v>
      </c>
      <c r="J142" s="153"/>
      <c r="K142" s="68"/>
      <c r="L142" s="151"/>
      <c r="M142" s="9"/>
      <c r="N142" s="3"/>
      <c r="O142" s="220"/>
      <c r="P142" t="str">
        <f t="shared" si="8"/>
        <v>Donna Harris</v>
      </c>
      <c r="Q142" t="str">
        <f t="shared" si="9"/>
        <v>Dan y Deri Star Appeal</v>
      </c>
      <c r="S142" t="str">
        <f t="shared" si="10"/>
        <v>Y Fenni</v>
      </c>
      <c r="T142">
        <f t="shared" si="11"/>
        <v>15</v>
      </c>
    </row>
    <row r="143" spans="1:20" ht="15.75" x14ac:dyDescent="0.25">
      <c r="A143" s="145">
        <v>15</v>
      </c>
      <c r="B143" s="5" t="s">
        <v>152</v>
      </c>
      <c r="C143" s="8" t="s">
        <v>519</v>
      </c>
      <c r="D143" s="108" t="s">
        <v>523</v>
      </c>
      <c r="E143" s="151"/>
      <c r="F143" s="63"/>
      <c r="G143" s="153">
        <v>97</v>
      </c>
      <c r="H143" s="9">
        <v>11.42</v>
      </c>
      <c r="I143" s="63">
        <v>3</v>
      </c>
      <c r="J143" s="153"/>
      <c r="K143" s="68"/>
      <c r="L143" s="151"/>
      <c r="M143" s="9"/>
      <c r="N143" s="3"/>
      <c r="O143" s="220"/>
      <c r="P143" t="str">
        <f t="shared" si="8"/>
        <v>Katy Williams</v>
      </c>
      <c r="Q143" t="str">
        <f t="shared" si="9"/>
        <v>Tozer</v>
      </c>
      <c r="S143" t="str">
        <f t="shared" si="10"/>
        <v>Y Fenni</v>
      </c>
      <c r="T143">
        <f t="shared" si="11"/>
        <v>15</v>
      </c>
    </row>
    <row r="144" spans="1:20" ht="16.5" thickBot="1" x14ac:dyDescent="0.3">
      <c r="A144" s="145">
        <v>15</v>
      </c>
      <c r="B144" s="5" t="s">
        <v>152</v>
      </c>
      <c r="C144" s="38" t="s">
        <v>520</v>
      </c>
      <c r="D144" s="110" t="s">
        <v>524</v>
      </c>
      <c r="E144" s="158"/>
      <c r="F144" s="128"/>
      <c r="G144" s="168">
        <v>141</v>
      </c>
      <c r="H144" s="74">
        <v>2.5099999999999998</v>
      </c>
      <c r="I144" s="128">
        <v>3</v>
      </c>
      <c r="J144" s="168"/>
      <c r="K144" s="40"/>
      <c r="L144" s="158"/>
      <c r="M144" s="74"/>
      <c r="N144" s="12"/>
      <c r="O144" s="220"/>
      <c r="P144" t="str">
        <f t="shared" si="8"/>
        <v>Julia Light</v>
      </c>
      <c r="Q144" t="str">
        <f t="shared" si="9"/>
        <v>SAS Capichino</v>
      </c>
      <c r="S144" t="str">
        <f t="shared" si="10"/>
        <v>Y Fenni</v>
      </c>
      <c r="T144">
        <f t="shared" si="11"/>
        <v>15</v>
      </c>
    </row>
    <row r="145" spans="1:20" ht="17.25" thickTop="1" thickBot="1" x14ac:dyDescent="0.3">
      <c r="A145" s="32"/>
      <c r="B145" s="33"/>
      <c r="C145" s="119"/>
      <c r="D145" s="136"/>
      <c r="E145" s="166"/>
      <c r="F145" s="126"/>
      <c r="G145" s="177"/>
      <c r="H145" s="137"/>
      <c r="I145" s="126"/>
      <c r="J145" s="179"/>
      <c r="K145" s="34"/>
      <c r="L145" s="177"/>
      <c r="M145" s="34"/>
      <c r="N145" s="5"/>
      <c r="O145" s="220"/>
      <c r="P145">
        <f t="shared" si="8"/>
        <v>0</v>
      </c>
      <c r="Q145">
        <f t="shared" si="9"/>
        <v>0</v>
      </c>
      <c r="S145">
        <f t="shared" si="10"/>
        <v>0</v>
      </c>
      <c r="T145">
        <f t="shared" si="11"/>
        <v>0</v>
      </c>
    </row>
    <row r="146" spans="1:20" ht="15.75" thickTop="1" x14ac:dyDescent="0.25">
      <c r="A146" s="145"/>
      <c r="B146" s="145"/>
      <c r="C146" s="145"/>
      <c r="D146" s="145"/>
      <c r="E146" s="147" t="s">
        <v>552</v>
      </c>
      <c r="F146" s="148"/>
      <c r="G146" s="147" t="s">
        <v>553</v>
      </c>
      <c r="H146" s="149"/>
      <c r="I146" s="148"/>
      <c r="J146" s="147" t="s">
        <v>629</v>
      </c>
      <c r="K146" s="149"/>
      <c r="L146" s="147" t="s">
        <v>630</v>
      </c>
      <c r="M146" s="149"/>
      <c r="N146" s="153"/>
      <c r="O146" s="220"/>
      <c r="P146">
        <f t="shared" si="8"/>
        <v>0</v>
      </c>
      <c r="Q146">
        <f t="shared" si="9"/>
        <v>0</v>
      </c>
      <c r="S146">
        <f t="shared" si="10"/>
        <v>0</v>
      </c>
      <c r="T146">
        <f t="shared" si="11"/>
        <v>0</v>
      </c>
    </row>
    <row r="147" spans="1:20" x14ac:dyDescent="0.25">
      <c r="A147" s="146" t="s">
        <v>0</v>
      </c>
      <c r="B147" s="146" t="s">
        <v>1</v>
      </c>
      <c r="C147" s="146" t="s">
        <v>4</v>
      </c>
      <c r="D147" s="150" t="s">
        <v>5</v>
      </c>
      <c r="E147" s="151" t="s">
        <v>189</v>
      </c>
      <c r="F147" s="152" t="s">
        <v>6</v>
      </c>
      <c r="G147" s="153" t="s">
        <v>190</v>
      </c>
      <c r="H147" s="146" t="s">
        <v>6</v>
      </c>
      <c r="I147" s="150" t="s">
        <v>9</v>
      </c>
      <c r="J147" s="151" t="s">
        <v>190</v>
      </c>
      <c r="K147" s="150" t="s">
        <v>6</v>
      </c>
      <c r="L147" s="151" t="s">
        <v>189</v>
      </c>
      <c r="M147" s="146" t="s">
        <v>191</v>
      </c>
      <c r="N147" s="154" t="s">
        <v>20</v>
      </c>
      <c r="O147" s="220"/>
      <c r="P147" t="str">
        <f t="shared" si="8"/>
        <v>Rider</v>
      </c>
      <c r="Q147" t="str">
        <f t="shared" si="9"/>
        <v>Horse</v>
      </c>
      <c r="S147" t="str">
        <f t="shared" si="10"/>
        <v>Club</v>
      </c>
      <c r="T147" t="str">
        <f t="shared" si="11"/>
        <v>Area</v>
      </c>
    </row>
    <row r="148" spans="1:20" ht="15.75" x14ac:dyDescent="0.25">
      <c r="A148" s="36">
        <v>18</v>
      </c>
      <c r="B148" s="7" t="s">
        <v>214</v>
      </c>
      <c r="C148" s="4" t="s">
        <v>488</v>
      </c>
      <c r="D148" s="105" t="s">
        <v>489</v>
      </c>
      <c r="E148" s="151"/>
      <c r="F148" s="63"/>
      <c r="G148" s="153">
        <v>66</v>
      </c>
      <c r="H148" s="9">
        <v>10.56</v>
      </c>
      <c r="I148" s="63">
        <v>2</v>
      </c>
      <c r="J148" s="153"/>
      <c r="K148" s="68"/>
      <c r="L148" s="151"/>
      <c r="M148" s="9"/>
      <c r="N148" s="3"/>
      <c r="O148" s="220"/>
      <c r="P148" t="str">
        <f t="shared" si="8"/>
        <v>Rowena Mottershead</v>
      </c>
      <c r="Q148" t="str">
        <f t="shared" si="9"/>
        <v>Spirit</v>
      </c>
      <c r="S148" t="str">
        <f t="shared" si="10"/>
        <v>Bewdley</v>
      </c>
      <c r="T148">
        <f t="shared" si="11"/>
        <v>18</v>
      </c>
    </row>
    <row r="149" spans="1:20" ht="15.75" x14ac:dyDescent="0.25">
      <c r="A149" s="36">
        <v>18</v>
      </c>
      <c r="B149" s="7" t="s">
        <v>214</v>
      </c>
      <c r="C149" s="4" t="s">
        <v>490</v>
      </c>
      <c r="D149" s="105" t="s">
        <v>491</v>
      </c>
      <c r="E149" s="151"/>
      <c r="F149" s="63"/>
      <c r="G149" s="153">
        <v>109</v>
      </c>
      <c r="H149" s="9">
        <v>1.44</v>
      </c>
      <c r="I149" s="63">
        <v>2</v>
      </c>
      <c r="J149" s="153"/>
      <c r="K149" s="68"/>
      <c r="L149" s="151"/>
      <c r="M149" s="9"/>
      <c r="N149" s="3"/>
      <c r="O149" s="220"/>
      <c r="P149" t="str">
        <f t="shared" si="8"/>
        <v>Lois Unit</v>
      </c>
      <c r="Q149" t="str">
        <f t="shared" si="9"/>
        <v>Bean into Mischief</v>
      </c>
      <c r="S149" t="str">
        <f t="shared" si="10"/>
        <v>Bewdley</v>
      </c>
      <c r="T149">
        <f t="shared" si="11"/>
        <v>18</v>
      </c>
    </row>
    <row r="150" spans="1:20" ht="15.75" x14ac:dyDescent="0.25">
      <c r="A150" s="36">
        <v>18</v>
      </c>
      <c r="B150" s="7" t="s">
        <v>214</v>
      </c>
      <c r="C150" s="4" t="s">
        <v>492</v>
      </c>
      <c r="D150" s="105" t="s">
        <v>493</v>
      </c>
      <c r="E150" s="151"/>
      <c r="F150" s="63"/>
      <c r="G150" s="153">
        <v>86</v>
      </c>
      <c r="H150" s="9">
        <v>10.3</v>
      </c>
      <c r="I150" s="63">
        <v>3</v>
      </c>
      <c r="J150" s="153"/>
      <c r="K150" s="68"/>
      <c r="L150" s="151"/>
      <c r="M150" s="9"/>
      <c r="N150" s="3"/>
      <c r="O150" s="220"/>
      <c r="P150" t="str">
        <f t="shared" si="8"/>
        <v>Jo Hunter</v>
      </c>
      <c r="Q150" t="str">
        <f t="shared" si="9"/>
        <v>Flight of Fancy</v>
      </c>
      <c r="S150" t="str">
        <f t="shared" si="10"/>
        <v>Bewdley</v>
      </c>
      <c r="T150">
        <f t="shared" si="11"/>
        <v>18</v>
      </c>
    </row>
    <row r="151" spans="1:20" ht="15.75" x14ac:dyDescent="0.25">
      <c r="A151" s="36">
        <v>18</v>
      </c>
      <c r="B151" s="7" t="s">
        <v>214</v>
      </c>
      <c r="C151" s="39" t="s">
        <v>494</v>
      </c>
      <c r="D151" s="112" t="s">
        <v>495</v>
      </c>
      <c r="E151" s="160"/>
      <c r="F151" s="66"/>
      <c r="G151" s="171">
        <v>132</v>
      </c>
      <c r="H151" s="76">
        <v>1.37</v>
      </c>
      <c r="I151" s="66">
        <v>3</v>
      </c>
      <c r="J151" s="171"/>
      <c r="K151" s="47"/>
      <c r="L151" s="160"/>
      <c r="M151" s="76"/>
      <c r="N151" s="7"/>
      <c r="O151" s="220"/>
      <c r="P151" t="str">
        <f t="shared" si="8"/>
        <v>Vicky Franklin</v>
      </c>
      <c r="Q151" t="str">
        <f t="shared" si="9"/>
        <v>Archfield Commando</v>
      </c>
      <c r="S151" t="str">
        <f t="shared" si="10"/>
        <v>Bewdley</v>
      </c>
      <c r="T151">
        <f t="shared" si="11"/>
        <v>18</v>
      </c>
    </row>
    <row r="152" spans="1:20" ht="15.75" thickBot="1" x14ac:dyDescent="0.3">
      <c r="A152" s="36">
        <v>18</v>
      </c>
      <c r="B152" s="13"/>
      <c r="C152" s="40"/>
      <c r="D152" s="41"/>
      <c r="E152" s="167"/>
      <c r="F152" s="140"/>
      <c r="G152" s="178"/>
      <c r="H152" s="79"/>
      <c r="I152" s="140"/>
      <c r="J152" s="178"/>
      <c r="K152" s="41"/>
      <c r="L152" s="167"/>
      <c r="M152" s="79"/>
      <c r="N152" s="41"/>
      <c r="O152" s="220"/>
      <c r="P152">
        <f t="shared" si="8"/>
        <v>0</v>
      </c>
      <c r="Q152">
        <f t="shared" si="9"/>
        <v>0</v>
      </c>
      <c r="S152">
        <f t="shared" si="10"/>
        <v>0</v>
      </c>
      <c r="T152">
        <f t="shared" si="11"/>
        <v>18</v>
      </c>
    </row>
    <row r="153" spans="1:20" ht="16.5" thickTop="1" x14ac:dyDescent="0.25">
      <c r="A153" s="36">
        <v>18</v>
      </c>
      <c r="B153" t="s">
        <v>55</v>
      </c>
      <c r="C153" s="27" t="s">
        <v>274</v>
      </c>
      <c r="D153" s="104" t="s">
        <v>275</v>
      </c>
      <c r="E153" s="138"/>
      <c r="F153" s="129"/>
      <c r="G153" s="127">
        <v>82</v>
      </c>
      <c r="H153" s="75">
        <v>9.52</v>
      </c>
      <c r="I153" s="129">
        <v>3</v>
      </c>
      <c r="J153" s="127"/>
      <c r="K153" s="69"/>
      <c r="L153" s="138"/>
      <c r="M153" s="75"/>
      <c r="N153" s="6"/>
      <c r="O153" s="220"/>
      <c r="P153" t="str">
        <f t="shared" si="8"/>
        <v>Joy Pither</v>
      </c>
      <c r="Q153" t="str">
        <f t="shared" si="9"/>
        <v>Amborix B</v>
      </c>
      <c r="S153" t="str">
        <f t="shared" si="10"/>
        <v>Cheltenham</v>
      </c>
      <c r="T153">
        <f t="shared" si="11"/>
        <v>18</v>
      </c>
    </row>
    <row r="154" spans="1:20" ht="15.75" x14ac:dyDescent="0.25">
      <c r="A154" s="36">
        <v>18</v>
      </c>
      <c r="B154" t="s">
        <v>55</v>
      </c>
      <c r="C154" s="4" t="s">
        <v>276</v>
      </c>
      <c r="D154" s="105" t="s">
        <v>277</v>
      </c>
      <c r="E154" s="151"/>
      <c r="F154" s="63"/>
      <c r="G154" s="153">
        <v>133</v>
      </c>
      <c r="H154" s="9">
        <v>1.44</v>
      </c>
      <c r="I154" s="63">
        <v>3</v>
      </c>
      <c r="J154" s="153"/>
      <c r="K154" s="68"/>
      <c r="L154" s="151"/>
      <c r="M154" s="9"/>
      <c r="N154" s="3"/>
      <c r="O154" s="220"/>
      <c r="P154" t="str">
        <f t="shared" si="8"/>
        <v>Jessica Kingston Schleider</v>
      </c>
      <c r="Q154" t="str">
        <f t="shared" si="9"/>
        <v>Waumdafydd Bucks Fizz</v>
      </c>
      <c r="S154" t="str">
        <f t="shared" si="10"/>
        <v>Cheltenham</v>
      </c>
      <c r="T154">
        <f t="shared" si="11"/>
        <v>18</v>
      </c>
    </row>
    <row r="155" spans="1:20" ht="15.75" x14ac:dyDescent="0.25">
      <c r="A155" s="36">
        <v>18</v>
      </c>
      <c r="B155" t="s">
        <v>55</v>
      </c>
      <c r="C155" s="4" t="s">
        <v>56</v>
      </c>
      <c r="D155" s="105" t="s">
        <v>57</v>
      </c>
      <c r="E155" s="151"/>
      <c r="F155" s="63"/>
      <c r="G155" s="153">
        <v>67</v>
      </c>
      <c r="H155" s="9">
        <v>11.03</v>
      </c>
      <c r="I155" s="63">
        <v>2</v>
      </c>
      <c r="J155" s="153"/>
      <c r="K155" s="68"/>
      <c r="L155" s="151"/>
      <c r="M155" s="9"/>
      <c r="N155" s="3"/>
      <c r="O155" s="220"/>
      <c r="P155" t="str">
        <f t="shared" si="8"/>
        <v>Julia Whittle</v>
      </c>
      <c r="Q155" t="str">
        <f t="shared" si="9"/>
        <v>Kobito</v>
      </c>
      <c r="S155" t="str">
        <f t="shared" si="10"/>
        <v>Cheltenham</v>
      </c>
      <c r="T155">
        <f t="shared" si="11"/>
        <v>18</v>
      </c>
    </row>
    <row r="156" spans="1:20" ht="15.75" x14ac:dyDescent="0.25">
      <c r="A156" s="36">
        <v>18</v>
      </c>
      <c r="B156" t="s">
        <v>55</v>
      </c>
      <c r="C156" s="4" t="s">
        <v>278</v>
      </c>
      <c r="D156" s="105" t="s">
        <v>279</v>
      </c>
      <c r="E156" s="151"/>
      <c r="F156" s="63"/>
      <c r="G156" s="153">
        <v>118</v>
      </c>
      <c r="H156" s="9">
        <v>2.57</v>
      </c>
      <c r="I156" s="63">
        <v>2</v>
      </c>
      <c r="J156" s="153"/>
      <c r="K156" s="68"/>
      <c r="L156" s="151"/>
      <c r="M156" s="9"/>
      <c r="N156" s="3"/>
      <c r="O156" s="220"/>
      <c r="P156" t="str">
        <f t="shared" si="8"/>
        <v>Lyn Williams</v>
      </c>
      <c r="Q156" t="str">
        <f t="shared" si="9"/>
        <v>Merioneth Rusleem Fly</v>
      </c>
      <c r="S156" t="str">
        <f t="shared" si="10"/>
        <v>Cheltenham</v>
      </c>
      <c r="T156">
        <f t="shared" si="11"/>
        <v>18</v>
      </c>
    </row>
    <row r="157" spans="1:20" ht="15.75" x14ac:dyDescent="0.25">
      <c r="A157" s="36">
        <v>18</v>
      </c>
      <c r="B157" t="s">
        <v>55</v>
      </c>
      <c r="C157" s="2" t="s">
        <v>496</v>
      </c>
      <c r="D157" s="108" t="s">
        <v>497</v>
      </c>
      <c r="E157" s="151"/>
      <c r="F157" s="63"/>
      <c r="G157" s="153"/>
      <c r="H157" s="9"/>
      <c r="I157" s="63"/>
      <c r="J157" s="153"/>
      <c r="K157" s="68"/>
      <c r="L157" s="151">
        <v>217</v>
      </c>
      <c r="M157" s="9">
        <v>12.42</v>
      </c>
      <c r="N157" s="3">
        <v>3.22</v>
      </c>
      <c r="O157" s="220"/>
      <c r="P157" t="str">
        <f t="shared" si="8"/>
        <v>Ceri Evans</v>
      </c>
      <c r="Q157" t="str">
        <f t="shared" si="9"/>
        <v>Catyl Giselle</v>
      </c>
      <c r="S157" t="str">
        <f t="shared" si="10"/>
        <v>Cheltenham</v>
      </c>
      <c r="T157">
        <f t="shared" si="11"/>
        <v>18</v>
      </c>
    </row>
    <row r="158" spans="1:20" ht="15.75" x14ac:dyDescent="0.25">
      <c r="A158" s="36">
        <v>18</v>
      </c>
      <c r="B158" t="s">
        <v>55</v>
      </c>
      <c r="C158" s="2" t="s">
        <v>498</v>
      </c>
      <c r="D158" s="108" t="s">
        <v>499</v>
      </c>
      <c r="E158" s="151"/>
      <c r="F158" s="63"/>
      <c r="G158" s="153"/>
      <c r="H158" s="9"/>
      <c r="I158" s="63"/>
      <c r="J158" s="153"/>
      <c r="K158" s="68"/>
      <c r="L158" s="151">
        <v>234</v>
      </c>
      <c r="M158" s="9">
        <v>1.1599999999999999</v>
      </c>
      <c r="N158" s="3">
        <v>3.56</v>
      </c>
      <c r="O158" s="220"/>
      <c r="P158" t="str">
        <f t="shared" si="8"/>
        <v>Carolyn Keeling</v>
      </c>
      <c r="Q158" t="str">
        <f t="shared" si="9"/>
        <v>Ceilog Mehefin</v>
      </c>
      <c r="S158" t="str">
        <f t="shared" si="10"/>
        <v>Cheltenham</v>
      </c>
      <c r="T158">
        <f t="shared" si="11"/>
        <v>18</v>
      </c>
    </row>
    <row r="159" spans="1:20" ht="15.75" x14ac:dyDescent="0.25">
      <c r="A159" s="36">
        <v>18</v>
      </c>
      <c r="B159" t="s">
        <v>55</v>
      </c>
      <c r="C159" s="2" t="s">
        <v>500</v>
      </c>
      <c r="D159" s="108" t="s">
        <v>58</v>
      </c>
      <c r="E159" s="151"/>
      <c r="F159" s="63"/>
      <c r="G159" s="153"/>
      <c r="H159" s="9"/>
      <c r="I159" s="63"/>
      <c r="J159" s="153"/>
      <c r="K159" s="68"/>
      <c r="L159" s="151">
        <v>251</v>
      </c>
      <c r="M159" s="9">
        <v>1.5</v>
      </c>
      <c r="N159" s="9">
        <v>4.3</v>
      </c>
      <c r="O159" s="220"/>
      <c r="P159" t="str">
        <f t="shared" si="8"/>
        <v>Tanya Phillips</v>
      </c>
      <c r="Q159" t="str">
        <f t="shared" si="9"/>
        <v>Mr Darcy III</v>
      </c>
      <c r="S159" t="str">
        <f t="shared" si="10"/>
        <v>Cheltenham</v>
      </c>
      <c r="T159">
        <f t="shared" si="11"/>
        <v>18</v>
      </c>
    </row>
    <row r="160" spans="1:20" ht="16.5" thickBot="1" x14ac:dyDescent="0.3">
      <c r="A160" s="36">
        <v>18</v>
      </c>
      <c r="B160" t="s">
        <v>55</v>
      </c>
      <c r="C160" s="38" t="s">
        <v>501</v>
      </c>
      <c r="D160" s="110" t="s">
        <v>502</v>
      </c>
      <c r="E160" s="158"/>
      <c r="F160" s="128"/>
      <c r="G160" s="168"/>
      <c r="H160" s="74"/>
      <c r="I160" s="128"/>
      <c r="J160" s="168"/>
      <c r="K160" s="40"/>
      <c r="L160" s="158">
        <v>268</v>
      </c>
      <c r="M160" s="74">
        <v>2.2400000000000002</v>
      </c>
      <c r="N160" s="12">
        <v>5.04</v>
      </c>
      <c r="O160" s="220"/>
      <c r="P160" t="str">
        <f t="shared" si="8"/>
        <v>Jordan Heard</v>
      </c>
      <c r="Q160" t="str">
        <f t="shared" si="9"/>
        <v>Black Woodland Jasper</v>
      </c>
      <c r="S160" t="str">
        <f t="shared" si="10"/>
        <v>Cheltenham</v>
      </c>
      <c r="T160">
        <f t="shared" si="11"/>
        <v>18</v>
      </c>
    </row>
    <row r="161" spans="1:20" ht="16.5" thickTop="1" x14ac:dyDescent="0.25">
      <c r="A161" s="36">
        <v>18</v>
      </c>
      <c r="B161" s="15" t="s">
        <v>641</v>
      </c>
      <c r="C161" s="42" t="s">
        <v>661</v>
      </c>
      <c r="D161" s="121" t="s">
        <v>662</v>
      </c>
      <c r="E161" s="163"/>
      <c r="F161" s="131"/>
      <c r="G161" s="174"/>
      <c r="H161" s="80"/>
      <c r="I161" s="131"/>
      <c r="J161" s="174"/>
      <c r="K161" s="156"/>
      <c r="L161" s="163">
        <v>204</v>
      </c>
      <c r="M161" s="80">
        <v>12.16</v>
      </c>
      <c r="N161" s="10">
        <v>2.56</v>
      </c>
      <c r="O161" s="220"/>
      <c r="P161" t="str">
        <f t="shared" si="8"/>
        <v>Katherine Worrall</v>
      </c>
      <c r="Q161" t="str">
        <f t="shared" si="9"/>
        <v>Pencader Silver Lady</v>
      </c>
      <c r="S161" t="str">
        <f t="shared" si="10"/>
        <v>Cropthorne &amp; Evesham</v>
      </c>
      <c r="T161">
        <f t="shared" si="11"/>
        <v>18</v>
      </c>
    </row>
    <row r="162" spans="1:20" ht="15.75" x14ac:dyDescent="0.25">
      <c r="A162" s="36">
        <v>18</v>
      </c>
      <c r="B162" s="15" t="s">
        <v>641</v>
      </c>
      <c r="C162" s="8" t="s">
        <v>503</v>
      </c>
      <c r="D162" s="108" t="s">
        <v>504</v>
      </c>
      <c r="E162" s="151"/>
      <c r="F162" s="63"/>
      <c r="G162" s="153"/>
      <c r="H162" s="9"/>
      <c r="I162" s="63"/>
      <c r="J162" s="153"/>
      <c r="K162" s="68"/>
      <c r="L162" s="151">
        <v>221</v>
      </c>
      <c r="M162" s="9">
        <v>12.5</v>
      </c>
      <c r="N162" s="3">
        <v>3.3</v>
      </c>
      <c r="O162" s="220"/>
      <c r="P162" t="str">
        <f t="shared" si="8"/>
        <v>Verity Roberts</v>
      </c>
      <c r="Q162" t="str">
        <f t="shared" si="9"/>
        <v>Diamond Count</v>
      </c>
      <c r="S162" t="str">
        <f t="shared" si="10"/>
        <v>Cropthorne &amp; Evesham</v>
      </c>
      <c r="T162">
        <f t="shared" si="11"/>
        <v>18</v>
      </c>
    </row>
    <row r="163" spans="1:20" ht="15.75" x14ac:dyDescent="0.25">
      <c r="A163" s="36">
        <v>18</v>
      </c>
      <c r="B163" s="15" t="s">
        <v>641</v>
      </c>
      <c r="C163" s="8" t="s">
        <v>505</v>
      </c>
      <c r="D163" s="108" t="s">
        <v>506</v>
      </c>
      <c r="E163" s="151"/>
      <c r="F163" s="63"/>
      <c r="G163" s="153"/>
      <c r="H163" s="9"/>
      <c r="I163" s="63"/>
      <c r="J163" s="153"/>
      <c r="K163" s="68"/>
      <c r="L163" s="151">
        <v>238</v>
      </c>
      <c r="M163" s="9">
        <v>1.24</v>
      </c>
      <c r="N163" s="3">
        <v>4.04</v>
      </c>
      <c r="O163" s="220"/>
      <c r="P163" t="str">
        <f t="shared" si="8"/>
        <v>Georgie Roberts</v>
      </c>
      <c r="Q163" t="str">
        <f t="shared" si="9"/>
        <v>Peter Pan</v>
      </c>
      <c r="S163" t="str">
        <f t="shared" si="10"/>
        <v>Cropthorne &amp; Evesham</v>
      </c>
      <c r="T163">
        <f t="shared" si="11"/>
        <v>18</v>
      </c>
    </row>
    <row r="164" spans="1:20" ht="16.5" thickBot="1" x14ac:dyDescent="0.3">
      <c r="A164" s="36">
        <v>18</v>
      </c>
      <c r="B164" s="15" t="s">
        <v>641</v>
      </c>
      <c r="C164" s="38" t="s">
        <v>507</v>
      </c>
      <c r="D164" s="110" t="s">
        <v>508</v>
      </c>
      <c r="E164" s="158"/>
      <c r="F164" s="128"/>
      <c r="G164" s="168"/>
      <c r="H164" s="74"/>
      <c r="I164" s="128"/>
      <c r="J164" s="168"/>
      <c r="K164" s="40"/>
      <c r="L164" s="158">
        <v>255</v>
      </c>
      <c r="M164" s="74">
        <v>1.58</v>
      </c>
      <c r="N164" s="12">
        <v>4.38</v>
      </c>
      <c r="O164" s="220"/>
      <c r="P164" t="str">
        <f t="shared" si="8"/>
        <v>Lissi Roberts</v>
      </c>
      <c r="Q164" t="str">
        <f t="shared" si="9"/>
        <v>Just Jess</v>
      </c>
      <c r="S164" t="str">
        <f t="shared" si="10"/>
        <v>Cropthorne &amp; Evesham</v>
      </c>
      <c r="T164">
        <f t="shared" si="11"/>
        <v>18</v>
      </c>
    </row>
    <row r="165" spans="1:20" ht="16.5" thickTop="1" x14ac:dyDescent="0.25">
      <c r="A165" s="36">
        <v>18</v>
      </c>
      <c r="B165" s="5" t="s">
        <v>59</v>
      </c>
      <c r="C165" s="37" t="s">
        <v>299</v>
      </c>
      <c r="D165" s="122" t="s">
        <v>300</v>
      </c>
      <c r="E165" s="138">
        <v>17</v>
      </c>
      <c r="F165" s="129">
        <v>11.22</v>
      </c>
      <c r="G165" s="127"/>
      <c r="H165" s="75"/>
      <c r="I165" s="129"/>
      <c r="J165" s="127"/>
      <c r="K165" s="69"/>
      <c r="L165" s="138"/>
      <c r="M165" s="75"/>
      <c r="N165" s="6"/>
      <c r="O165" s="220"/>
      <c r="P165" t="str">
        <f t="shared" si="8"/>
        <v>Karen Withers</v>
      </c>
      <c r="Q165" t="str">
        <f t="shared" si="9"/>
        <v>The Kings Archer</v>
      </c>
      <c r="S165" t="str">
        <f t="shared" si="10"/>
        <v>Malvern Hills</v>
      </c>
      <c r="T165">
        <f t="shared" si="11"/>
        <v>18</v>
      </c>
    </row>
    <row r="166" spans="1:20" ht="15.75" x14ac:dyDescent="0.25">
      <c r="A166" s="36">
        <v>18</v>
      </c>
      <c r="B166" s="5" t="s">
        <v>59</v>
      </c>
      <c r="C166" s="8" t="s">
        <v>306</v>
      </c>
      <c r="D166" s="123" t="s">
        <v>300</v>
      </c>
      <c r="E166" s="151"/>
      <c r="F166" s="63"/>
      <c r="G166" s="153"/>
      <c r="H166" s="9"/>
      <c r="I166" s="63"/>
      <c r="J166" s="153">
        <v>164</v>
      </c>
      <c r="K166" s="68">
        <v>9.3699999999999992</v>
      </c>
      <c r="L166" s="151">
        <v>201</v>
      </c>
      <c r="M166" s="9">
        <v>12.1</v>
      </c>
      <c r="N166" s="9">
        <v>2.5</v>
      </c>
      <c r="O166" s="220"/>
      <c r="P166" t="str">
        <f t="shared" si="8"/>
        <v>Sophie Hooper</v>
      </c>
      <c r="Q166" t="str">
        <f t="shared" si="9"/>
        <v>The Kings Archer</v>
      </c>
      <c r="S166" t="str">
        <f t="shared" si="10"/>
        <v>Malvern Hills</v>
      </c>
      <c r="T166">
        <f t="shared" si="11"/>
        <v>18</v>
      </c>
    </row>
    <row r="167" spans="1:20" ht="15.75" x14ac:dyDescent="0.25">
      <c r="A167" s="36">
        <v>18</v>
      </c>
      <c r="B167" s="5" t="s">
        <v>59</v>
      </c>
      <c r="C167" s="2" t="s">
        <v>301</v>
      </c>
      <c r="D167" s="108" t="s">
        <v>302</v>
      </c>
      <c r="E167" s="151">
        <v>40</v>
      </c>
      <c r="F167" s="63">
        <v>2.5099999999999998</v>
      </c>
      <c r="G167" s="153">
        <v>134</v>
      </c>
      <c r="H167" s="9">
        <v>1.5</v>
      </c>
      <c r="I167" s="63">
        <v>3</v>
      </c>
      <c r="J167" s="153"/>
      <c r="K167" s="68"/>
      <c r="L167" s="151"/>
      <c r="M167" s="9"/>
      <c r="N167" s="3"/>
      <c r="O167" s="220"/>
      <c r="P167" t="str">
        <f t="shared" si="8"/>
        <v>Sarah Bowness</v>
      </c>
      <c r="Q167" t="str">
        <f t="shared" si="9"/>
        <v>Toby</v>
      </c>
      <c r="S167" t="str">
        <f t="shared" si="10"/>
        <v>Malvern Hills</v>
      </c>
      <c r="T167">
        <f t="shared" si="11"/>
        <v>18</v>
      </c>
    </row>
    <row r="168" spans="1:20" ht="15.75" x14ac:dyDescent="0.25">
      <c r="A168" s="36">
        <v>18</v>
      </c>
      <c r="B168" s="5" t="s">
        <v>59</v>
      </c>
      <c r="C168" s="8" t="s">
        <v>303</v>
      </c>
      <c r="D168" s="108" t="s">
        <v>304</v>
      </c>
      <c r="E168" s="151">
        <v>28</v>
      </c>
      <c r="F168" s="63">
        <v>1.21</v>
      </c>
      <c r="G168" s="153"/>
      <c r="H168" s="9"/>
      <c r="I168" s="63"/>
      <c r="J168" s="153"/>
      <c r="K168" s="68"/>
      <c r="L168" s="151"/>
      <c r="M168" s="9"/>
      <c r="N168" s="3"/>
      <c r="O168" s="220"/>
      <c r="P168" t="str">
        <f t="shared" si="8"/>
        <v>Steph Woolley</v>
      </c>
      <c r="Q168" t="str">
        <f t="shared" si="9"/>
        <v>Freckleton Matador</v>
      </c>
      <c r="S168" t="str">
        <f t="shared" si="10"/>
        <v>Malvern Hills</v>
      </c>
      <c r="T168">
        <f t="shared" si="11"/>
        <v>18</v>
      </c>
    </row>
    <row r="169" spans="1:20" ht="15.75" x14ac:dyDescent="0.25">
      <c r="A169" s="36">
        <v>18</v>
      </c>
      <c r="B169" s="5" t="s">
        <v>59</v>
      </c>
      <c r="C169" s="8" t="s">
        <v>60</v>
      </c>
      <c r="D169" s="108" t="s">
        <v>666</v>
      </c>
      <c r="E169" s="151">
        <v>5</v>
      </c>
      <c r="F169" s="63">
        <v>9.2799999999999994</v>
      </c>
      <c r="G169" s="153"/>
      <c r="H169" s="9"/>
      <c r="I169" s="63"/>
      <c r="J169" s="153">
        <v>186</v>
      </c>
      <c r="K169" s="68">
        <v>11.29</v>
      </c>
      <c r="L169" s="151"/>
      <c r="M169" s="9"/>
      <c r="N169" s="3"/>
      <c r="O169" s="220"/>
      <c r="P169" t="str">
        <f t="shared" si="8"/>
        <v>Tina Price</v>
      </c>
      <c r="Q169" t="str">
        <f t="shared" si="9"/>
        <v>Tom Thumb</v>
      </c>
      <c r="S169" t="str">
        <f t="shared" si="10"/>
        <v>Malvern Hills</v>
      </c>
      <c r="T169">
        <f t="shared" si="11"/>
        <v>18</v>
      </c>
    </row>
    <row r="170" spans="1:20" ht="15.75" x14ac:dyDescent="0.25">
      <c r="A170" s="36">
        <v>18</v>
      </c>
      <c r="B170" s="5" t="s">
        <v>59</v>
      </c>
      <c r="C170" s="8" t="s">
        <v>307</v>
      </c>
      <c r="D170" s="108" t="s">
        <v>509</v>
      </c>
      <c r="E170" s="151"/>
      <c r="F170" s="63"/>
      <c r="G170" s="153">
        <v>80</v>
      </c>
      <c r="H170" s="9">
        <v>9.39</v>
      </c>
      <c r="I170" s="63">
        <v>3</v>
      </c>
      <c r="J170" s="153"/>
      <c r="K170" s="68"/>
      <c r="L170" s="151"/>
      <c r="M170" s="9"/>
      <c r="N170" s="3"/>
      <c r="O170" s="220"/>
      <c r="P170" t="str">
        <f t="shared" si="8"/>
        <v>Wendy Robinson</v>
      </c>
      <c r="Q170" t="str">
        <f t="shared" si="9"/>
        <v>Sonas Oliver</v>
      </c>
      <c r="S170" t="str">
        <f t="shared" si="10"/>
        <v>Malvern Hills</v>
      </c>
      <c r="T170">
        <f t="shared" si="11"/>
        <v>18</v>
      </c>
    </row>
    <row r="171" spans="1:20" ht="15.75" x14ac:dyDescent="0.25">
      <c r="A171" s="36">
        <v>18</v>
      </c>
      <c r="B171" s="5" t="s">
        <v>59</v>
      </c>
      <c r="C171" s="8" t="s">
        <v>308</v>
      </c>
      <c r="D171" s="108" t="s">
        <v>309</v>
      </c>
      <c r="E171" s="151">
        <v>4</v>
      </c>
      <c r="F171" s="63">
        <v>9.2100000000000009</v>
      </c>
      <c r="G171" s="153"/>
      <c r="H171" s="9"/>
      <c r="I171" s="63"/>
      <c r="J171" s="153">
        <v>182</v>
      </c>
      <c r="K171" s="68">
        <v>11.13</v>
      </c>
      <c r="L171" s="151"/>
      <c r="M171" s="9"/>
      <c r="N171" s="3"/>
      <c r="O171" s="220"/>
      <c r="P171" t="str">
        <f t="shared" si="8"/>
        <v>Jodie Powell</v>
      </c>
      <c r="Q171" t="str">
        <f t="shared" si="9"/>
        <v>Blaenagloos Black Diamond</v>
      </c>
      <c r="S171" t="str">
        <f t="shared" si="10"/>
        <v>Malvern Hills</v>
      </c>
      <c r="T171">
        <f t="shared" si="11"/>
        <v>18</v>
      </c>
    </row>
    <row r="172" spans="1:20" ht="15.75" x14ac:dyDescent="0.25">
      <c r="A172" s="36">
        <v>18</v>
      </c>
      <c r="B172" s="5" t="s">
        <v>59</v>
      </c>
      <c r="C172" s="8" t="s">
        <v>312</v>
      </c>
      <c r="D172" s="108" t="s">
        <v>313</v>
      </c>
      <c r="E172" s="151"/>
      <c r="F172" s="63"/>
      <c r="G172" s="153">
        <v>61</v>
      </c>
      <c r="H172" s="9">
        <v>10.119999999999999</v>
      </c>
      <c r="I172" s="63">
        <v>2</v>
      </c>
      <c r="J172" s="153"/>
      <c r="K172" s="68"/>
      <c r="L172" s="151"/>
      <c r="O172" s="220"/>
      <c r="P172" t="str">
        <f t="shared" si="8"/>
        <v>Liz Whitehead</v>
      </c>
      <c r="Q172" t="str">
        <f t="shared" si="9"/>
        <v>Raven Royale</v>
      </c>
      <c r="S172" t="str">
        <f t="shared" si="10"/>
        <v>Malvern Hills</v>
      </c>
      <c r="T172">
        <f t="shared" si="11"/>
        <v>18</v>
      </c>
    </row>
    <row r="173" spans="1:20" ht="15.75" x14ac:dyDescent="0.25">
      <c r="A173" s="36">
        <v>18</v>
      </c>
      <c r="B173" s="5" t="s">
        <v>59</v>
      </c>
      <c r="C173" s="8" t="s">
        <v>310</v>
      </c>
      <c r="D173" s="108" t="s">
        <v>311</v>
      </c>
      <c r="E173" s="151"/>
      <c r="F173" s="63"/>
      <c r="G173" s="153">
        <v>107</v>
      </c>
      <c r="H173" s="9">
        <v>1.31</v>
      </c>
      <c r="I173" s="63">
        <v>2</v>
      </c>
      <c r="J173" s="153"/>
      <c r="K173" s="68"/>
      <c r="L173" s="151"/>
      <c r="M173" s="9"/>
      <c r="N173" s="3"/>
      <c r="O173" s="220"/>
      <c r="P173" t="str">
        <f t="shared" si="8"/>
        <v>Caroline Bates</v>
      </c>
      <c r="Q173" t="str">
        <f t="shared" si="9"/>
        <v>Smokey Joe</v>
      </c>
      <c r="S173" t="str">
        <f t="shared" si="10"/>
        <v>Malvern Hills</v>
      </c>
      <c r="T173">
        <f t="shared" si="11"/>
        <v>18</v>
      </c>
    </row>
    <row r="174" spans="1:20" ht="15.75" x14ac:dyDescent="0.25">
      <c r="A174" s="36">
        <v>18</v>
      </c>
      <c r="B174" s="5" t="s">
        <v>59</v>
      </c>
      <c r="C174" s="8" t="s">
        <v>314</v>
      </c>
      <c r="D174" s="108" t="s">
        <v>315</v>
      </c>
      <c r="E174" s="151"/>
      <c r="F174" s="63"/>
      <c r="G174" s="153"/>
      <c r="H174" s="9"/>
      <c r="I174" s="63"/>
      <c r="J174" s="153">
        <v>168</v>
      </c>
      <c r="K174" s="68">
        <v>9.5299999999999994</v>
      </c>
      <c r="L174" s="151">
        <v>218</v>
      </c>
      <c r="M174" s="9">
        <v>12.44</v>
      </c>
      <c r="N174" s="3">
        <v>3.24</v>
      </c>
      <c r="O174" s="220"/>
      <c r="P174" t="str">
        <f t="shared" si="8"/>
        <v>Steph Bennett</v>
      </c>
      <c r="Q174" t="str">
        <f t="shared" si="9"/>
        <v>Mr Buster</v>
      </c>
      <c r="S174" t="str">
        <f t="shared" si="10"/>
        <v>Malvern Hills</v>
      </c>
      <c r="T174">
        <f t="shared" si="11"/>
        <v>18</v>
      </c>
    </row>
    <row r="175" spans="1:20" ht="15.75" x14ac:dyDescent="0.25">
      <c r="A175" s="36">
        <v>18</v>
      </c>
      <c r="B175" s="5" t="s">
        <v>59</v>
      </c>
      <c r="C175" s="8" t="s">
        <v>120</v>
      </c>
      <c r="D175" s="108" t="s">
        <v>316</v>
      </c>
      <c r="E175" s="151">
        <v>16</v>
      </c>
      <c r="F175" s="63">
        <v>11.15</v>
      </c>
      <c r="G175" s="153"/>
      <c r="H175" s="9"/>
      <c r="I175" s="63"/>
      <c r="J175" s="153"/>
      <c r="K175" s="68"/>
      <c r="L175" s="151">
        <v>235</v>
      </c>
      <c r="M175" s="9">
        <v>1.18</v>
      </c>
      <c r="N175" s="3">
        <v>3.58</v>
      </c>
      <c r="O175" s="220">
        <v>88</v>
      </c>
      <c r="P175" t="str">
        <f t="shared" si="8"/>
        <v>Julie Jeffes</v>
      </c>
      <c r="Q175" t="str">
        <f t="shared" si="9"/>
        <v>Bedazzled III</v>
      </c>
      <c r="S175" t="str">
        <f t="shared" si="10"/>
        <v>Malvern Hills</v>
      </c>
      <c r="T175">
        <f t="shared" si="11"/>
        <v>18</v>
      </c>
    </row>
    <row r="176" spans="1:20" ht="15.75" x14ac:dyDescent="0.25">
      <c r="A176" s="36">
        <v>18</v>
      </c>
      <c r="B176" s="5" t="s">
        <v>59</v>
      </c>
      <c r="C176" s="8" t="s">
        <v>317</v>
      </c>
      <c r="D176" s="108" t="s">
        <v>318</v>
      </c>
      <c r="E176" s="151"/>
      <c r="F176" s="63"/>
      <c r="G176" s="153"/>
      <c r="H176" s="9"/>
      <c r="I176" s="63"/>
      <c r="J176" s="153"/>
      <c r="K176" s="68"/>
      <c r="L176" s="151">
        <v>252</v>
      </c>
      <c r="M176" s="9">
        <v>1.52</v>
      </c>
      <c r="N176" s="3">
        <v>4.32</v>
      </c>
      <c r="O176" s="220"/>
      <c r="P176" t="str">
        <f t="shared" si="8"/>
        <v>Pam Render</v>
      </c>
      <c r="Q176" t="str">
        <f t="shared" si="9"/>
        <v>Zena</v>
      </c>
      <c r="S176" t="str">
        <f t="shared" si="10"/>
        <v>Malvern Hills</v>
      </c>
      <c r="T176">
        <f t="shared" si="11"/>
        <v>18</v>
      </c>
    </row>
    <row r="177" spans="1:20" ht="15.75" x14ac:dyDescent="0.25">
      <c r="A177" s="36">
        <v>18</v>
      </c>
      <c r="B177" s="5" t="s">
        <v>59</v>
      </c>
      <c r="C177" s="8" t="s">
        <v>319</v>
      </c>
      <c r="D177" s="108" t="s">
        <v>320</v>
      </c>
      <c r="E177" s="151">
        <v>29</v>
      </c>
      <c r="F177" s="63">
        <v>1.28</v>
      </c>
      <c r="G177" s="153"/>
      <c r="H177" s="9"/>
      <c r="I177" s="63"/>
      <c r="J177" s="153"/>
      <c r="K177" s="68"/>
      <c r="L177" s="151"/>
      <c r="M177" s="9"/>
      <c r="N177" s="3"/>
      <c r="O177" s="220"/>
      <c r="P177" t="str">
        <f t="shared" si="8"/>
        <v>Camilla Esling</v>
      </c>
      <c r="Q177" t="str">
        <f t="shared" si="9"/>
        <v>Teds Rainbow</v>
      </c>
      <c r="S177" t="str">
        <f t="shared" si="10"/>
        <v>Malvern Hills</v>
      </c>
      <c r="T177">
        <f t="shared" si="11"/>
        <v>18</v>
      </c>
    </row>
    <row r="178" spans="1:20" ht="16.5" thickBot="1" x14ac:dyDescent="0.3">
      <c r="A178" s="36">
        <v>18</v>
      </c>
      <c r="B178" s="5" t="s">
        <v>59</v>
      </c>
      <c r="C178" s="31" t="s">
        <v>321</v>
      </c>
      <c r="D178" s="110" t="s">
        <v>322</v>
      </c>
      <c r="E178" s="158">
        <v>41</v>
      </c>
      <c r="F178" s="128">
        <v>2.58</v>
      </c>
      <c r="G178" s="168"/>
      <c r="H178" s="74"/>
      <c r="I178" s="128"/>
      <c r="J178" s="168"/>
      <c r="K178" s="40"/>
      <c r="L178" s="158"/>
      <c r="M178" s="74"/>
      <c r="N178" s="12"/>
      <c r="O178" s="220"/>
      <c r="P178" t="str">
        <f t="shared" si="8"/>
        <v>Gina Halford</v>
      </c>
      <c r="Q178" t="str">
        <f t="shared" si="9"/>
        <v>Trefeinon Six</v>
      </c>
      <c r="S178" t="str">
        <f t="shared" si="10"/>
        <v>Malvern Hills</v>
      </c>
      <c r="T178">
        <f t="shared" si="11"/>
        <v>18</v>
      </c>
    </row>
    <row r="179" spans="1:20" ht="16.5" thickTop="1" x14ac:dyDescent="0.25">
      <c r="A179" s="36">
        <v>18</v>
      </c>
      <c r="B179" t="s">
        <v>61</v>
      </c>
      <c r="C179" s="37" t="s">
        <v>510</v>
      </c>
      <c r="D179" s="107" t="s">
        <v>511</v>
      </c>
      <c r="E179" s="138">
        <v>6</v>
      </c>
      <c r="F179" s="129">
        <v>9.35</v>
      </c>
      <c r="G179" s="127"/>
      <c r="H179" s="75"/>
      <c r="I179" s="129"/>
      <c r="J179" s="127"/>
      <c r="K179" s="69"/>
      <c r="L179" s="138"/>
      <c r="M179" s="75"/>
      <c r="N179" s="6"/>
      <c r="O179" s="220"/>
      <c r="P179" t="str">
        <f t="shared" si="8"/>
        <v>Ros Smith</v>
      </c>
      <c r="Q179" t="str">
        <f t="shared" si="9"/>
        <v>Spirit Sun</v>
      </c>
      <c r="S179" t="str">
        <f t="shared" si="10"/>
        <v>Shropshire S</v>
      </c>
      <c r="T179">
        <f t="shared" si="11"/>
        <v>18</v>
      </c>
    </row>
    <row r="180" spans="1:20" ht="15.75" x14ac:dyDescent="0.25">
      <c r="A180" s="36">
        <v>18</v>
      </c>
      <c r="B180" t="s">
        <v>61</v>
      </c>
      <c r="C180" s="8" t="s">
        <v>512</v>
      </c>
      <c r="D180" s="108" t="s">
        <v>513</v>
      </c>
      <c r="E180" s="151">
        <v>19</v>
      </c>
      <c r="F180" s="63">
        <v>11.36</v>
      </c>
      <c r="G180" s="153"/>
      <c r="H180" s="9"/>
      <c r="I180" s="63"/>
      <c r="J180" s="153"/>
      <c r="K180" s="68"/>
      <c r="L180" s="151"/>
      <c r="M180" s="9"/>
      <c r="N180" s="3"/>
      <c r="O180" s="221"/>
      <c r="P180" t="str">
        <f t="shared" si="8"/>
        <v>Kim Rawlings</v>
      </c>
      <c r="Q180" t="str">
        <f t="shared" si="9"/>
        <v>White Sun</v>
      </c>
      <c r="S180" t="str">
        <f t="shared" si="10"/>
        <v>Shropshire S</v>
      </c>
      <c r="T180">
        <f t="shared" si="11"/>
        <v>18</v>
      </c>
    </row>
    <row r="181" spans="1:20" ht="15.75" x14ac:dyDescent="0.25">
      <c r="A181" s="36">
        <v>18</v>
      </c>
      <c r="B181" t="s">
        <v>61</v>
      </c>
      <c r="C181" s="8" t="s">
        <v>537</v>
      </c>
      <c r="D181" s="108" t="s">
        <v>514</v>
      </c>
      <c r="E181" s="151">
        <v>30</v>
      </c>
      <c r="F181" s="63">
        <v>1.35</v>
      </c>
      <c r="G181" s="153"/>
      <c r="H181" s="9"/>
      <c r="I181" s="63"/>
      <c r="J181" s="153"/>
      <c r="K181" s="68"/>
      <c r="L181" s="151"/>
      <c r="M181" s="9"/>
      <c r="N181" s="3"/>
      <c r="O181" s="220"/>
      <c r="P181" t="str">
        <f t="shared" si="8"/>
        <v>Louise Killey</v>
      </c>
      <c r="Q181" t="str">
        <f t="shared" si="9"/>
        <v>Hobcraft Silver Birch</v>
      </c>
      <c r="S181" t="str">
        <f t="shared" si="10"/>
        <v>Shropshire S</v>
      </c>
      <c r="T181">
        <f t="shared" si="11"/>
        <v>18</v>
      </c>
    </row>
    <row r="182" spans="1:20" ht="15.75" x14ac:dyDescent="0.25">
      <c r="A182" s="36">
        <v>18</v>
      </c>
      <c r="B182" t="s">
        <v>61</v>
      </c>
      <c r="C182" s="8" t="s">
        <v>516</v>
      </c>
      <c r="D182" s="108" t="s">
        <v>515</v>
      </c>
      <c r="E182" s="151">
        <v>42</v>
      </c>
      <c r="F182" s="63">
        <v>3.05</v>
      </c>
      <c r="G182" s="153"/>
      <c r="H182" s="9"/>
      <c r="I182" s="63"/>
      <c r="J182" s="153"/>
      <c r="K182" s="68"/>
      <c r="L182" s="151"/>
      <c r="M182" s="9"/>
      <c r="N182" s="3"/>
      <c r="O182" s="220"/>
      <c r="P182" t="str">
        <f t="shared" si="8"/>
        <v>Julie Cork</v>
      </c>
      <c r="Q182" t="str">
        <f t="shared" si="9"/>
        <v>Stanley Grange Masterpiece</v>
      </c>
      <c r="S182" t="str">
        <f t="shared" si="10"/>
        <v>Shropshire S</v>
      </c>
      <c r="T182">
        <f t="shared" si="11"/>
        <v>18</v>
      </c>
    </row>
    <row r="183" spans="1:20" ht="16.5" thickBot="1" x14ac:dyDescent="0.3">
      <c r="A183" s="36">
        <v>18</v>
      </c>
      <c r="B183" s="29"/>
      <c r="C183" s="38"/>
      <c r="D183" s="110"/>
      <c r="E183" s="158"/>
      <c r="F183" s="128"/>
      <c r="G183" s="168"/>
      <c r="H183" s="74"/>
      <c r="I183" s="128"/>
      <c r="J183" s="168"/>
      <c r="K183" s="40"/>
      <c r="L183" s="158"/>
      <c r="M183" s="74"/>
      <c r="N183" s="12"/>
      <c r="O183" s="220"/>
      <c r="P183">
        <f t="shared" si="8"/>
        <v>0</v>
      </c>
      <c r="Q183">
        <f t="shared" si="9"/>
        <v>0</v>
      </c>
      <c r="S183">
        <f t="shared" si="10"/>
        <v>0</v>
      </c>
      <c r="T183">
        <f t="shared" si="11"/>
        <v>18</v>
      </c>
    </row>
    <row r="184" spans="1:20" ht="16.5" thickTop="1" x14ac:dyDescent="0.25">
      <c r="A184" s="36">
        <v>18</v>
      </c>
      <c r="B184" s="5" t="s">
        <v>63</v>
      </c>
      <c r="C184" s="27" t="s">
        <v>554</v>
      </c>
      <c r="D184" s="104" t="s">
        <v>264</v>
      </c>
      <c r="E184" s="138"/>
      <c r="F184" s="129"/>
      <c r="G184" s="127">
        <v>50</v>
      </c>
      <c r="H184" s="75">
        <v>9</v>
      </c>
      <c r="I184" s="129">
        <v>2</v>
      </c>
      <c r="J184" s="127"/>
      <c r="K184" s="69"/>
      <c r="L184" s="138"/>
      <c r="M184" s="75"/>
      <c r="N184" s="6"/>
      <c r="O184" s="220"/>
      <c r="P184" t="str">
        <f t="shared" si="8"/>
        <v>Beth Evans</v>
      </c>
      <c r="Q184" t="str">
        <f t="shared" si="9"/>
        <v>Bailey's Luck</v>
      </c>
      <c r="S184" t="str">
        <f t="shared" si="10"/>
        <v>Worcester</v>
      </c>
      <c r="T184">
        <f t="shared" si="11"/>
        <v>18</v>
      </c>
    </row>
    <row r="185" spans="1:20" ht="15.75" x14ac:dyDescent="0.25">
      <c r="A185" s="36">
        <v>18</v>
      </c>
      <c r="B185" s="5" t="s">
        <v>63</v>
      </c>
      <c r="C185" s="4" t="s">
        <v>265</v>
      </c>
      <c r="D185" s="105" t="s">
        <v>266</v>
      </c>
      <c r="E185" s="151"/>
      <c r="F185" s="63"/>
      <c r="G185" s="153">
        <v>117</v>
      </c>
      <c r="H185" s="9">
        <v>2.5099999999999998</v>
      </c>
      <c r="I185" s="63">
        <v>2</v>
      </c>
      <c r="J185" s="153"/>
      <c r="K185" s="68"/>
      <c r="L185" s="151"/>
      <c r="M185" s="9"/>
      <c r="N185" s="3"/>
      <c r="O185" s="220"/>
      <c r="P185" t="str">
        <f t="shared" si="8"/>
        <v>Jodie Ashton</v>
      </c>
      <c r="Q185" t="str">
        <f t="shared" si="9"/>
        <v>Milli</v>
      </c>
      <c r="S185" t="str">
        <f t="shared" si="10"/>
        <v>Worcester</v>
      </c>
      <c r="T185">
        <f t="shared" si="11"/>
        <v>18</v>
      </c>
    </row>
    <row r="186" spans="1:20" ht="15.75" x14ac:dyDescent="0.25">
      <c r="A186" s="36">
        <v>18</v>
      </c>
      <c r="B186" s="5" t="s">
        <v>63</v>
      </c>
      <c r="C186" s="4" t="s">
        <v>267</v>
      </c>
      <c r="D186" s="105" t="s">
        <v>268</v>
      </c>
      <c r="E186" s="151"/>
      <c r="F186" s="63"/>
      <c r="G186" s="153">
        <v>83</v>
      </c>
      <c r="H186" s="9">
        <v>9.59</v>
      </c>
      <c r="I186" s="63">
        <v>3</v>
      </c>
      <c r="J186" s="153"/>
      <c r="K186" s="68"/>
      <c r="L186" s="151"/>
      <c r="M186" s="9"/>
      <c r="N186" s="3"/>
      <c r="O186" s="220"/>
      <c r="P186" t="str">
        <f t="shared" si="8"/>
        <v>Shirley Boraston</v>
      </c>
      <c r="Q186" t="str">
        <f t="shared" si="9"/>
        <v>Chardonnay Wine</v>
      </c>
      <c r="S186" t="str">
        <f t="shared" si="10"/>
        <v>Worcester</v>
      </c>
      <c r="T186">
        <f t="shared" si="11"/>
        <v>18</v>
      </c>
    </row>
    <row r="187" spans="1:20" ht="16.5" thickBot="1" x14ac:dyDescent="0.3">
      <c r="A187" s="36">
        <v>18</v>
      </c>
      <c r="B187" s="5" t="s">
        <v>63</v>
      </c>
      <c r="C187" s="28" t="s">
        <v>269</v>
      </c>
      <c r="D187" s="106" t="s">
        <v>270</v>
      </c>
      <c r="E187" s="158"/>
      <c r="F187" s="128"/>
      <c r="G187" s="168">
        <v>147</v>
      </c>
      <c r="H187" s="74">
        <v>3.23</v>
      </c>
      <c r="I187" s="128">
        <v>3</v>
      </c>
      <c r="J187" s="168"/>
      <c r="K187" s="40"/>
      <c r="L187" s="158"/>
      <c r="M187" s="74"/>
      <c r="N187" s="12"/>
      <c r="O187" s="220"/>
      <c r="P187" t="str">
        <f t="shared" si="8"/>
        <v>Lauren Painter</v>
      </c>
      <c r="Q187" t="str">
        <f t="shared" si="9"/>
        <v>Barrister II</v>
      </c>
      <c r="S187" t="str">
        <f t="shared" si="10"/>
        <v>Worcester</v>
      </c>
      <c r="T187">
        <f t="shared" si="11"/>
        <v>18</v>
      </c>
    </row>
    <row r="188" spans="1:20" ht="16.5" thickTop="1" x14ac:dyDescent="0.25">
      <c r="A188" s="36">
        <v>18</v>
      </c>
      <c r="B188" t="s">
        <v>64</v>
      </c>
      <c r="C188" s="27" t="s">
        <v>420</v>
      </c>
      <c r="D188" s="104" t="s">
        <v>421</v>
      </c>
      <c r="E188" s="138"/>
      <c r="F188" s="129"/>
      <c r="G188" s="127">
        <v>87</v>
      </c>
      <c r="H188" s="75">
        <v>10.37</v>
      </c>
      <c r="I188" s="129">
        <v>3</v>
      </c>
      <c r="J188" s="127"/>
      <c r="K188" s="69"/>
      <c r="L188" s="138"/>
      <c r="M188" s="75"/>
      <c r="N188" s="6"/>
      <c r="O188" s="220"/>
      <c r="P188" t="str">
        <f t="shared" si="8"/>
        <v>Diane Tarrant</v>
      </c>
      <c r="Q188" t="str">
        <f t="shared" si="9"/>
        <v>Arturo's Fun</v>
      </c>
      <c r="S188" t="str">
        <f t="shared" si="10"/>
        <v>Wyvern</v>
      </c>
      <c r="T188">
        <f t="shared" si="11"/>
        <v>18</v>
      </c>
    </row>
    <row r="189" spans="1:20" ht="15.75" x14ac:dyDescent="0.25">
      <c r="A189" s="36">
        <v>18</v>
      </c>
      <c r="B189" t="s">
        <v>64</v>
      </c>
      <c r="C189" s="4" t="s">
        <v>422</v>
      </c>
      <c r="D189" s="105" t="s">
        <v>423</v>
      </c>
      <c r="E189" s="151"/>
      <c r="F189" s="63"/>
      <c r="G189" s="153">
        <v>137</v>
      </c>
      <c r="H189" s="9">
        <v>2.25</v>
      </c>
      <c r="I189" s="63">
        <v>3</v>
      </c>
      <c r="J189" s="153"/>
      <c r="K189" s="68"/>
      <c r="L189" s="151"/>
      <c r="M189" s="9"/>
      <c r="N189" s="3"/>
      <c r="O189" s="220"/>
      <c r="P189" t="str">
        <f t="shared" si="8"/>
        <v>Victoria Briggs</v>
      </c>
      <c r="Q189" t="str">
        <f t="shared" si="9"/>
        <v>Devon Maid</v>
      </c>
      <c r="S189" t="str">
        <f t="shared" si="10"/>
        <v>Wyvern</v>
      </c>
      <c r="T189">
        <f t="shared" si="11"/>
        <v>18</v>
      </c>
    </row>
    <row r="190" spans="1:20" ht="15.75" x14ac:dyDescent="0.25">
      <c r="A190" s="36">
        <v>18</v>
      </c>
      <c r="B190" t="s">
        <v>64</v>
      </c>
      <c r="C190" s="4" t="s">
        <v>424</v>
      </c>
      <c r="D190" s="105" t="s">
        <v>425</v>
      </c>
      <c r="E190" s="151"/>
      <c r="F190" s="63"/>
      <c r="G190" s="153">
        <v>110</v>
      </c>
      <c r="H190" s="9">
        <v>1.5</v>
      </c>
      <c r="I190" s="63">
        <v>2</v>
      </c>
      <c r="J190" s="153"/>
      <c r="K190" s="68"/>
      <c r="L190" s="151"/>
      <c r="M190" s="9"/>
      <c r="N190" s="3"/>
      <c r="O190" s="220"/>
      <c r="P190" t="str">
        <f t="shared" si="8"/>
        <v>Heidi Jarvis</v>
      </c>
      <c r="Q190" t="str">
        <f t="shared" si="9"/>
        <v>Penny</v>
      </c>
      <c r="S190" t="str">
        <f t="shared" si="10"/>
        <v>Wyvern</v>
      </c>
      <c r="T190">
        <f t="shared" si="11"/>
        <v>18</v>
      </c>
    </row>
    <row r="191" spans="1:20" ht="15.75" x14ac:dyDescent="0.25">
      <c r="A191" s="36">
        <v>18</v>
      </c>
      <c r="B191" t="s">
        <v>64</v>
      </c>
      <c r="C191" s="4" t="s">
        <v>426</v>
      </c>
      <c r="D191" s="105" t="s">
        <v>555</v>
      </c>
      <c r="E191" s="151"/>
      <c r="F191" s="63"/>
      <c r="G191" s="153">
        <v>72</v>
      </c>
      <c r="H191" s="9">
        <v>11.35</v>
      </c>
      <c r="I191" s="63">
        <v>2</v>
      </c>
      <c r="J191" s="153"/>
      <c r="K191" s="68"/>
      <c r="L191" s="151"/>
      <c r="M191" s="9"/>
      <c r="N191" s="3"/>
      <c r="O191" s="220"/>
      <c r="P191" t="str">
        <f t="shared" si="8"/>
        <v>Heidi Bradshaw</v>
      </c>
      <c r="Q191" t="str">
        <f t="shared" si="9"/>
        <v>Bawnslieve Boy</v>
      </c>
      <c r="S191" t="str">
        <f t="shared" si="10"/>
        <v>Wyvern</v>
      </c>
      <c r="T191">
        <f t="shared" si="11"/>
        <v>18</v>
      </c>
    </row>
    <row r="192" spans="1:20" ht="15.75" x14ac:dyDescent="0.25">
      <c r="A192" s="36">
        <v>18</v>
      </c>
      <c r="B192" t="s">
        <v>64</v>
      </c>
      <c r="C192" s="4" t="s">
        <v>426</v>
      </c>
      <c r="D192" s="105" t="s">
        <v>556</v>
      </c>
      <c r="E192" s="151"/>
      <c r="F192" s="63"/>
      <c r="G192" s="153"/>
      <c r="H192" s="9"/>
      <c r="I192" s="63"/>
      <c r="J192" s="153"/>
      <c r="K192" s="68"/>
      <c r="L192" s="151">
        <v>208</v>
      </c>
      <c r="M192" s="9">
        <v>12.24</v>
      </c>
      <c r="N192" s="3">
        <v>3.04</v>
      </c>
      <c r="O192" s="220"/>
      <c r="P192" t="str">
        <f t="shared" si="8"/>
        <v>Heidi Bradshaw</v>
      </c>
      <c r="Q192" t="str">
        <f t="shared" si="9"/>
        <v>Ruby (not same)</v>
      </c>
      <c r="S192" t="str">
        <f t="shared" si="10"/>
        <v>Wyvern</v>
      </c>
      <c r="T192">
        <f t="shared" si="11"/>
        <v>18</v>
      </c>
    </row>
    <row r="193" spans="1:20" ht="15.75" x14ac:dyDescent="0.25">
      <c r="A193" s="36">
        <v>18</v>
      </c>
      <c r="B193" t="s">
        <v>64</v>
      </c>
      <c r="C193" s="4" t="s">
        <v>427</v>
      </c>
      <c r="D193" s="105" t="s">
        <v>428</v>
      </c>
      <c r="E193" s="151"/>
      <c r="F193" s="63"/>
      <c r="G193" s="153"/>
      <c r="H193" s="9"/>
      <c r="I193" s="63"/>
      <c r="J193" s="153"/>
      <c r="K193" s="68"/>
      <c r="L193" s="151">
        <v>225</v>
      </c>
      <c r="M193" s="9">
        <v>12.58</v>
      </c>
      <c r="N193" s="3">
        <v>3.38</v>
      </c>
      <c r="O193" s="220"/>
      <c r="P193" t="str">
        <f t="shared" si="8"/>
        <v>Laura Pitt</v>
      </c>
      <c r="Q193" t="str">
        <f t="shared" si="9"/>
        <v>Ken</v>
      </c>
      <c r="S193" t="str">
        <f t="shared" si="10"/>
        <v>Wyvern</v>
      </c>
      <c r="T193">
        <f t="shared" si="11"/>
        <v>18</v>
      </c>
    </row>
    <row r="194" spans="1:20" ht="15.75" x14ac:dyDescent="0.25">
      <c r="A194" s="36">
        <v>18</v>
      </c>
      <c r="B194" t="s">
        <v>64</v>
      </c>
      <c r="C194" s="4" t="s">
        <v>429</v>
      </c>
      <c r="D194" s="105" t="s">
        <v>430</v>
      </c>
      <c r="E194" s="151"/>
      <c r="F194" s="63"/>
      <c r="G194" s="153"/>
      <c r="H194" s="9"/>
      <c r="I194" s="63"/>
      <c r="J194" s="153"/>
      <c r="K194" s="68"/>
      <c r="L194" s="151">
        <v>242</v>
      </c>
      <c r="M194" s="9">
        <v>1.32</v>
      </c>
      <c r="N194" s="3">
        <v>4.12</v>
      </c>
      <c r="O194" s="220"/>
      <c r="P194" t="str">
        <f t="shared" si="8"/>
        <v>Meg Barstow</v>
      </c>
      <c r="Q194" t="str">
        <f t="shared" si="9"/>
        <v>Ruby</v>
      </c>
      <c r="S194" t="str">
        <f t="shared" si="10"/>
        <v>Wyvern</v>
      </c>
      <c r="T194">
        <f t="shared" si="11"/>
        <v>18</v>
      </c>
    </row>
    <row r="195" spans="1:20" ht="16.5" thickBot="1" x14ac:dyDescent="0.3">
      <c r="A195" s="36">
        <v>18</v>
      </c>
      <c r="B195" t="s">
        <v>64</v>
      </c>
      <c r="C195" s="28" t="s">
        <v>431</v>
      </c>
      <c r="D195" s="106" t="s">
        <v>432</v>
      </c>
      <c r="E195" s="158"/>
      <c r="F195" s="128"/>
      <c r="G195" s="168"/>
      <c r="H195" s="74"/>
      <c r="I195" s="128"/>
      <c r="J195" s="168"/>
      <c r="K195" s="40"/>
      <c r="L195" s="158">
        <v>259</v>
      </c>
      <c r="M195" s="74">
        <v>2.06</v>
      </c>
      <c r="N195" s="12">
        <v>4.46</v>
      </c>
      <c r="O195" s="220"/>
      <c r="P195" t="str">
        <f t="shared" si="8"/>
        <v>Marty Halford</v>
      </c>
      <c r="Q195" t="str">
        <f t="shared" si="9"/>
        <v>Eric</v>
      </c>
      <c r="S195" t="str">
        <f t="shared" si="10"/>
        <v>Wyvern</v>
      </c>
      <c r="T195">
        <f t="shared" si="11"/>
        <v>18</v>
      </c>
    </row>
    <row r="196" spans="1:20" ht="17.25" thickTop="1" thickBot="1" x14ac:dyDescent="0.3">
      <c r="A196" s="32"/>
      <c r="B196" s="33"/>
      <c r="C196" s="119"/>
      <c r="D196" s="136"/>
      <c r="E196" s="166"/>
      <c r="F196" s="126"/>
      <c r="G196" s="177"/>
      <c r="H196" s="137"/>
      <c r="I196" s="126"/>
      <c r="J196" s="179"/>
      <c r="K196" s="34"/>
      <c r="L196" s="177"/>
      <c r="M196" s="34"/>
      <c r="N196" s="5"/>
      <c r="O196" s="220"/>
      <c r="P196">
        <f t="shared" si="8"/>
        <v>0</v>
      </c>
      <c r="Q196">
        <f t="shared" si="9"/>
        <v>0</v>
      </c>
      <c r="S196">
        <f t="shared" si="10"/>
        <v>0</v>
      </c>
      <c r="T196">
        <f t="shared" si="11"/>
        <v>0</v>
      </c>
    </row>
    <row r="197" spans="1:20" ht="15.75" thickTop="1" x14ac:dyDescent="0.25">
      <c r="A197" s="145"/>
      <c r="B197" s="145"/>
      <c r="C197" s="145"/>
      <c r="D197" s="145"/>
      <c r="E197" s="147" t="s">
        <v>552</v>
      </c>
      <c r="F197" s="148"/>
      <c r="G197" s="147" t="s">
        <v>553</v>
      </c>
      <c r="H197" s="149"/>
      <c r="I197" s="148"/>
      <c r="J197" s="147" t="s">
        <v>629</v>
      </c>
      <c r="K197" s="149"/>
      <c r="L197" s="147" t="s">
        <v>630</v>
      </c>
      <c r="M197" s="149"/>
      <c r="N197" s="153"/>
      <c r="O197" s="222"/>
      <c r="P197">
        <f t="shared" ref="P197:P210" si="12">C197</f>
        <v>0</v>
      </c>
      <c r="Q197">
        <f t="shared" ref="Q197:Q210" si="13">D197</f>
        <v>0</v>
      </c>
      <c r="S197">
        <f t="shared" ref="S197:S210" si="14">B197</f>
        <v>0</v>
      </c>
      <c r="T197">
        <f t="shared" ref="T197:T210" si="15">A197</f>
        <v>0</v>
      </c>
    </row>
    <row r="198" spans="1:20" x14ac:dyDescent="0.25">
      <c r="A198" s="146" t="s">
        <v>0</v>
      </c>
      <c r="B198" s="146" t="s">
        <v>1</v>
      </c>
      <c r="C198" s="146" t="s">
        <v>4</v>
      </c>
      <c r="D198" s="150" t="s">
        <v>5</v>
      </c>
      <c r="E198" s="151" t="s">
        <v>189</v>
      </c>
      <c r="F198" s="152" t="s">
        <v>6</v>
      </c>
      <c r="G198" s="153" t="s">
        <v>190</v>
      </c>
      <c r="H198" s="146" t="s">
        <v>6</v>
      </c>
      <c r="I198" s="150" t="s">
        <v>9</v>
      </c>
      <c r="J198" s="151" t="s">
        <v>190</v>
      </c>
      <c r="K198" s="150" t="s">
        <v>6</v>
      </c>
      <c r="L198" s="151" t="s">
        <v>189</v>
      </c>
      <c r="M198" s="146" t="s">
        <v>191</v>
      </c>
      <c r="N198" s="154" t="s">
        <v>20</v>
      </c>
      <c r="O198" s="222"/>
      <c r="P198" t="str">
        <f t="shared" si="12"/>
        <v>Rider</v>
      </c>
      <c r="Q198" t="str">
        <f t="shared" si="13"/>
        <v>Horse</v>
      </c>
      <c r="S198" t="str">
        <f t="shared" si="14"/>
        <v>Club</v>
      </c>
      <c r="T198" t="str">
        <f t="shared" si="15"/>
        <v>Area</v>
      </c>
    </row>
    <row r="199" spans="1:20" ht="15.75" x14ac:dyDescent="0.25">
      <c r="A199" s="36">
        <v>19</v>
      </c>
      <c r="B199" s="7" t="s">
        <v>447</v>
      </c>
      <c r="C199" s="4" t="s">
        <v>448</v>
      </c>
      <c r="D199" s="105" t="s">
        <v>449</v>
      </c>
      <c r="E199" s="151"/>
      <c r="F199" s="63"/>
      <c r="G199" s="153">
        <v>65</v>
      </c>
      <c r="H199" s="9">
        <v>10.5</v>
      </c>
      <c r="I199" s="63">
        <v>2</v>
      </c>
      <c r="J199" s="153"/>
      <c r="K199" s="68"/>
      <c r="L199" s="151"/>
      <c r="M199" s="9"/>
      <c r="N199" s="3"/>
      <c r="O199" s="220"/>
      <c r="P199" t="str">
        <f t="shared" si="12"/>
        <v>Janet Elston</v>
      </c>
      <c r="Q199" t="str">
        <f t="shared" si="13"/>
        <v>My Cornish Princess</v>
      </c>
      <c r="S199" t="str">
        <f t="shared" si="14"/>
        <v>Camel Valley</v>
      </c>
      <c r="T199">
        <f t="shared" si="15"/>
        <v>19</v>
      </c>
    </row>
    <row r="200" spans="1:20" ht="15.75" x14ac:dyDescent="0.25">
      <c r="A200" s="36">
        <v>19</v>
      </c>
      <c r="B200" s="7" t="s">
        <v>447</v>
      </c>
      <c r="C200" s="4" t="s">
        <v>450</v>
      </c>
      <c r="D200" s="105" t="s">
        <v>451</v>
      </c>
      <c r="E200" s="151"/>
      <c r="F200" s="63"/>
      <c r="G200" s="153">
        <v>108</v>
      </c>
      <c r="H200" s="9">
        <v>1.37</v>
      </c>
      <c r="I200" s="63">
        <v>2</v>
      </c>
      <c r="J200" s="153"/>
      <c r="K200" s="68"/>
      <c r="L200" s="151"/>
      <c r="M200" s="9"/>
      <c r="N200" s="3"/>
      <c r="O200" s="220"/>
      <c r="P200" t="str">
        <f t="shared" si="12"/>
        <v>Carina Kane</v>
      </c>
      <c r="Q200" t="str">
        <f t="shared" si="13"/>
        <v>Heath</v>
      </c>
      <c r="S200" t="str">
        <f t="shared" si="14"/>
        <v>Camel Valley</v>
      </c>
      <c r="T200">
        <f t="shared" si="15"/>
        <v>19</v>
      </c>
    </row>
    <row r="201" spans="1:20" ht="15.75" x14ac:dyDescent="0.25">
      <c r="A201" s="36">
        <v>19</v>
      </c>
      <c r="B201" s="7" t="s">
        <v>447</v>
      </c>
      <c r="C201" s="4" t="s">
        <v>452</v>
      </c>
      <c r="D201" s="105" t="s">
        <v>453</v>
      </c>
      <c r="E201" s="151"/>
      <c r="F201" s="63"/>
      <c r="G201" s="153">
        <v>79</v>
      </c>
      <c r="H201" s="9">
        <v>9.33</v>
      </c>
      <c r="I201" s="63">
        <v>3</v>
      </c>
      <c r="J201" s="153"/>
      <c r="K201" s="68"/>
      <c r="L201" s="151"/>
      <c r="M201" s="9"/>
      <c r="N201" s="3"/>
      <c r="O201" s="220"/>
      <c r="P201" t="str">
        <f t="shared" si="12"/>
        <v>Sally Rowe</v>
      </c>
      <c r="Q201" t="str">
        <f t="shared" si="13"/>
        <v>Alfred the Great</v>
      </c>
      <c r="S201" t="str">
        <f t="shared" si="14"/>
        <v>Camel Valley</v>
      </c>
      <c r="T201">
        <f t="shared" si="15"/>
        <v>19</v>
      </c>
    </row>
    <row r="202" spans="1:20" ht="16.5" thickBot="1" x14ac:dyDescent="0.3">
      <c r="A202" s="36">
        <v>19</v>
      </c>
      <c r="B202" s="7" t="s">
        <v>447</v>
      </c>
      <c r="C202" s="28" t="s">
        <v>536</v>
      </c>
      <c r="D202" s="106" t="s">
        <v>536</v>
      </c>
      <c r="E202" s="158"/>
      <c r="F202" s="128"/>
      <c r="G202" s="168">
        <v>131</v>
      </c>
      <c r="H202" s="74">
        <v>1.31</v>
      </c>
      <c r="I202" s="128">
        <v>3</v>
      </c>
      <c r="J202" s="168"/>
      <c r="K202" s="40"/>
      <c r="L202" s="158"/>
      <c r="M202" s="74"/>
      <c r="N202" s="12"/>
      <c r="O202" s="220"/>
      <c r="P202" t="str">
        <f t="shared" si="12"/>
        <v>WD</v>
      </c>
      <c r="Q202" t="str">
        <f t="shared" si="13"/>
        <v>WD</v>
      </c>
      <c r="S202" t="str">
        <f t="shared" si="14"/>
        <v>Camel Valley</v>
      </c>
      <c r="T202">
        <f t="shared" si="15"/>
        <v>19</v>
      </c>
    </row>
    <row r="203" spans="1:20" ht="16.5" thickTop="1" x14ac:dyDescent="0.25">
      <c r="A203" s="36">
        <v>19</v>
      </c>
      <c r="B203" t="s">
        <v>149</v>
      </c>
      <c r="C203" s="192" t="s">
        <v>640</v>
      </c>
      <c r="D203" s="193" t="s">
        <v>536</v>
      </c>
      <c r="E203" s="138"/>
      <c r="F203" s="129"/>
      <c r="G203" s="127"/>
      <c r="H203" s="75"/>
      <c r="I203" s="129"/>
      <c r="J203" s="194">
        <v>151</v>
      </c>
      <c r="K203" s="195">
        <v>8.4499999999999993</v>
      </c>
      <c r="L203" s="189"/>
      <c r="M203" s="10"/>
      <c r="N203" s="10"/>
      <c r="O203" s="220"/>
      <c r="P203" t="str">
        <f t="shared" si="12"/>
        <v xml:space="preserve"> WD</v>
      </c>
      <c r="Q203" t="str">
        <f t="shared" si="13"/>
        <v>WD</v>
      </c>
      <c r="S203" t="str">
        <f t="shared" si="14"/>
        <v>Cornwall Trec</v>
      </c>
      <c r="T203">
        <f t="shared" si="15"/>
        <v>19</v>
      </c>
    </row>
    <row r="204" spans="1:20" ht="15.75" x14ac:dyDescent="0.25">
      <c r="A204" s="36">
        <v>19</v>
      </c>
      <c r="B204" t="s">
        <v>149</v>
      </c>
      <c r="C204" s="4" t="s">
        <v>475</v>
      </c>
      <c r="D204" s="105" t="s">
        <v>476</v>
      </c>
      <c r="E204" s="151"/>
      <c r="F204" s="63"/>
      <c r="G204" s="153">
        <v>52</v>
      </c>
      <c r="H204" s="9">
        <v>9.1300000000000008</v>
      </c>
      <c r="I204" s="63">
        <v>2</v>
      </c>
      <c r="J204" s="153">
        <v>176</v>
      </c>
      <c r="K204" s="68">
        <v>10.49</v>
      </c>
      <c r="L204" s="151">
        <v>205</v>
      </c>
      <c r="M204" s="9">
        <v>12.18</v>
      </c>
      <c r="N204" s="3">
        <v>2.58</v>
      </c>
      <c r="O204" s="220"/>
      <c r="P204" t="str">
        <f t="shared" si="12"/>
        <v>Grace Martinez</v>
      </c>
      <c r="Q204" t="str">
        <f t="shared" si="13"/>
        <v>Calypso Valentine</v>
      </c>
      <c r="S204" t="str">
        <f t="shared" si="14"/>
        <v>Cornwall Trec</v>
      </c>
      <c r="T204">
        <f t="shared" si="15"/>
        <v>19</v>
      </c>
    </row>
    <row r="205" spans="1:20" ht="15.75" x14ac:dyDescent="0.25">
      <c r="A205" s="36">
        <v>19</v>
      </c>
      <c r="B205" t="s">
        <v>149</v>
      </c>
      <c r="C205" s="4" t="s">
        <v>477</v>
      </c>
      <c r="D205" s="105" t="s">
        <v>478</v>
      </c>
      <c r="E205" s="151"/>
      <c r="F205" s="63"/>
      <c r="G205" s="153">
        <v>103</v>
      </c>
      <c r="H205" s="9">
        <v>1.05</v>
      </c>
      <c r="I205" s="63">
        <v>2</v>
      </c>
      <c r="J205" s="153">
        <v>153</v>
      </c>
      <c r="K205" s="68">
        <v>8.5299999999999994</v>
      </c>
      <c r="L205" s="151"/>
      <c r="M205" s="9"/>
      <c r="N205" s="3"/>
      <c r="O205" s="220"/>
      <c r="P205" t="str">
        <f t="shared" si="12"/>
        <v>Lily Beth Collins</v>
      </c>
      <c r="Q205" t="str">
        <f t="shared" si="13"/>
        <v>Corbally Bobby</v>
      </c>
      <c r="S205" t="str">
        <f t="shared" si="14"/>
        <v>Cornwall Trec</v>
      </c>
      <c r="T205">
        <f t="shared" si="15"/>
        <v>19</v>
      </c>
    </row>
    <row r="206" spans="1:20" ht="15.75" x14ac:dyDescent="0.25">
      <c r="A206" s="36">
        <v>19</v>
      </c>
      <c r="B206" t="s">
        <v>149</v>
      </c>
      <c r="C206" s="4" t="s">
        <v>479</v>
      </c>
      <c r="D206" s="105" t="s">
        <v>480</v>
      </c>
      <c r="E206" s="151"/>
      <c r="F206" s="63"/>
      <c r="G206" s="153">
        <v>75</v>
      </c>
      <c r="H206" s="9">
        <v>9.07</v>
      </c>
      <c r="I206" s="63">
        <v>3</v>
      </c>
      <c r="J206" s="153">
        <v>171</v>
      </c>
      <c r="K206" s="68">
        <v>10.29</v>
      </c>
      <c r="L206" s="151"/>
      <c r="M206" s="9"/>
      <c r="N206" s="3"/>
      <c r="O206" s="220"/>
      <c r="P206" t="str">
        <f t="shared" si="12"/>
        <v>Sophie Hodgson</v>
      </c>
      <c r="Q206" t="str">
        <f t="shared" si="13"/>
        <v>Strictly for Fun</v>
      </c>
      <c r="S206" t="str">
        <f t="shared" si="14"/>
        <v>Cornwall Trec</v>
      </c>
      <c r="T206">
        <f t="shared" si="15"/>
        <v>19</v>
      </c>
    </row>
    <row r="207" spans="1:20" ht="15.75" x14ac:dyDescent="0.25">
      <c r="A207" s="36">
        <v>19</v>
      </c>
      <c r="B207" t="s">
        <v>149</v>
      </c>
      <c r="C207" s="2" t="s">
        <v>482</v>
      </c>
      <c r="D207" s="108" t="s">
        <v>481</v>
      </c>
      <c r="E207" s="151"/>
      <c r="F207" s="63"/>
      <c r="G207" s="153"/>
      <c r="H207" s="9"/>
      <c r="I207" s="63"/>
      <c r="J207" s="153">
        <v>158</v>
      </c>
      <c r="K207" s="68">
        <v>9.1300000000000008</v>
      </c>
      <c r="L207" s="151">
        <v>222</v>
      </c>
      <c r="M207" s="9">
        <v>12.52</v>
      </c>
      <c r="N207" s="3">
        <v>1.1399999999999999</v>
      </c>
      <c r="O207" s="220"/>
      <c r="P207" t="str">
        <f t="shared" si="12"/>
        <v>Jamie Lee Ball</v>
      </c>
      <c r="Q207" t="str">
        <f t="shared" si="13"/>
        <v>Sassys Boy</v>
      </c>
      <c r="S207" t="str">
        <f t="shared" si="14"/>
        <v>Cornwall Trec</v>
      </c>
      <c r="T207">
        <f t="shared" si="15"/>
        <v>19</v>
      </c>
    </row>
    <row r="208" spans="1:20" ht="15.75" x14ac:dyDescent="0.25">
      <c r="A208" s="36">
        <v>19</v>
      </c>
      <c r="B208" t="s">
        <v>149</v>
      </c>
      <c r="C208" s="2" t="s">
        <v>483</v>
      </c>
      <c r="D208" s="108" t="s">
        <v>484</v>
      </c>
      <c r="E208" s="151"/>
      <c r="F208" s="63"/>
      <c r="G208" s="194">
        <v>127</v>
      </c>
      <c r="H208" s="191">
        <v>1.05</v>
      </c>
      <c r="I208" s="196">
        <v>3</v>
      </c>
      <c r="J208" s="153">
        <v>156</v>
      </c>
      <c r="K208" s="68">
        <v>9.0500000000000007</v>
      </c>
      <c r="L208" s="190">
        <v>256</v>
      </c>
      <c r="M208" s="191">
        <v>2</v>
      </c>
      <c r="N208" s="191">
        <v>4.4000000000000004</v>
      </c>
      <c r="O208" s="220"/>
      <c r="P208" t="str">
        <f t="shared" si="12"/>
        <v>Mike Old</v>
      </c>
      <c r="Q208" t="str">
        <f t="shared" si="13"/>
        <v>Sirocco Boy</v>
      </c>
      <c r="S208" t="str">
        <f t="shared" si="14"/>
        <v>Cornwall Trec</v>
      </c>
      <c r="T208">
        <f t="shared" si="15"/>
        <v>19</v>
      </c>
    </row>
    <row r="209" spans="1:20" ht="15.75" x14ac:dyDescent="0.25">
      <c r="A209" s="36">
        <v>19</v>
      </c>
      <c r="B209" t="s">
        <v>149</v>
      </c>
      <c r="C209" s="2" t="s">
        <v>485</v>
      </c>
      <c r="D209" s="108" t="s">
        <v>486</v>
      </c>
      <c r="E209" s="151"/>
      <c r="F209" s="63"/>
      <c r="G209" s="153"/>
      <c r="H209" s="9"/>
      <c r="I209" s="63"/>
      <c r="J209" s="153">
        <v>169</v>
      </c>
      <c r="K209" s="68">
        <v>10.210000000000001</v>
      </c>
      <c r="L209" s="151">
        <v>239</v>
      </c>
      <c r="M209" s="9">
        <v>1.26</v>
      </c>
      <c r="N209" s="3">
        <v>4.0599999999999996</v>
      </c>
      <c r="O209" s="220"/>
      <c r="P209" t="str">
        <f t="shared" si="12"/>
        <v>Lisa Batty</v>
      </c>
      <c r="Q209" t="str">
        <f t="shared" si="13"/>
        <v>Northern Spirit</v>
      </c>
      <c r="S209" t="str">
        <f t="shared" si="14"/>
        <v>Cornwall Trec</v>
      </c>
      <c r="T209">
        <f t="shared" si="15"/>
        <v>19</v>
      </c>
    </row>
    <row r="210" spans="1:20" ht="16.5" thickBot="1" x14ac:dyDescent="0.3">
      <c r="A210" s="36">
        <v>19</v>
      </c>
      <c r="B210" t="s">
        <v>149</v>
      </c>
      <c r="C210" s="38" t="s">
        <v>487</v>
      </c>
      <c r="D210" s="110" t="s">
        <v>663</v>
      </c>
      <c r="E210" s="158"/>
      <c r="F210" s="128"/>
      <c r="G210" s="168"/>
      <c r="H210" s="74"/>
      <c r="I210" s="128"/>
      <c r="J210" s="168">
        <v>174</v>
      </c>
      <c r="K210" s="40">
        <v>10.41</v>
      </c>
      <c r="L210" s="158"/>
      <c r="M210" s="74"/>
      <c r="N210" s="12"/>
      <c r="O210" s="220"/>
      <c r="P210" t="str">
        <f t="shared" si="12"/>
        <v>Shannagh Clements</v>
      </c>
      <c r="Q210" t="str">
        <f t="shared" si="13"/>
        <v>Guardian Deal</v>
      </c>
      <c r="S210" t="str">
        <f t="shared" si="14"/>
        <v>Cornwall Trec</v>
      </c>
      <c r="T210">
        <f t="shared" si="15"/>
        <v>19</v>
      </c>
    </row>
    <row r="211" spans="1:20" ht="15.75" thickTop="1" x14ac:dyDescent="0.25">
      <c r="A211" s="45"/>
      <c r="E211" s="145"/>
      <c r="J211" s="145"/>
      <c r="L211" s="145"/>
      <c r="O211" s="220"/>
    </row>
    <row r="212" spans="1:20" x14ac:dyDescent="0.25">
      <c r="A212" s="45"/>
      <c r="E212" s="145"/>
      <c r="J212" s="145"/>
      <c r="L212" s="145"/>
      <c r="O212" s="220"/>
    </row>
    <row r="213" spans="1:20" x14ac:dyDescent="0.25">
      <c r="A213" s="45"/>
      <c r="E213" s="145"/>
      <c r="J213" s="145"/>
      <c r="L213" s="145"/>
      <c r="O213" s="220"/>
    </row>
    <row r="214" spans="1:20" x14ac:dyDescent="0.25">
      <c r="A214" s="45"/>
      <c r="E214" s="145"/>
      <c r="L214" s="145"/>
      <c r="O214" s="220"/>
    </row>
    <row r="215" spans="1:20" x14ac:dyDescent="0.25">
      <c r="A215" s="45"/>
      <c r="E215" s="145"/>
      <c r="L215" s="145"/>
      <c r="O215" s="220"/>
    </row>
    <row r="216" spans="1:20" x14ac:dyDescent="0.25">
      <c r="A216" s="45"/>
      <c r="L216" s="145"/>
      <c r="O216" s="220"/>
    </row>
    <row r="217" spans="1:20" x14ac:dyDescent="0.25">
      <c r="L217" s="145"/>
      <c r="O217" s="220"/>
    </row>
    <row r="218" spans="1:20" x14ac:dyDescent="0.25">
      <c r="A218" s="5"/>
      <c r="L218" s="145"/>
      <c r="O218" s="220"/>
    </row>
    <row r="219" spans="1:20" x14ac:dyDescent="0.25">
      <c r="A219" s="5"/>
      <c r="L219" s="145"/>
      <c r="O219" s="220"/>
    </row>
    <row r="220" spans="1:20" x14ac:dyDescent="0.25">
      <c r="A220" s="5"/>
      <c r="L220" s="145"/>
      <c r="O220" s="220"/>
    </row>
    <row r="221" spans="1:20" x14ac:dyDescent="0.25">
      <c r="A221" s="5"/>
      <c r="O221" s="220"/>
    </row>
    <row r="222" spans="1:20" x14ac:dyDescent="0.25">
      <c r="A222" s="5"/>
      <c r="O222" s="220"/>
    </row>
    <row r="223" spans="1:20" x14ac:dyDescent="0.25">
      <c r="A223" s="5"/>
      <c r="O223" s="220"/>
    </row>
    <row r="224" spans="1:20" x14ac:dyDescent="0.25">
      <c r="A224" s="5"/>
      <c r="O224" s="220"/>
    </row>
    <row r="225" spans="15:15" x14ac:dyDescent="0.25">
      <c r="O225" s="220"/>
    </row>
    <row r="226" spans="15:15" x14ac:dyDescent="0.25">
      <c r="O226" s="220"/>
    </row>
    <row r="227" spans="15:15" x14ac:dyDescent="0.25">
      <c r="O227" s="220"/>
    </row>
    <row r="228" spans="15:15" x14ac:dyDescent="0.25">
      <c r="O228" s="220"/>
    </row>
    <row r="229" spans="15:15" x14ac:dyDescent="0.25">
      <c r="O229" s="220"/>
    </row>
    <row r="230" spans="15:15" x14ac:dyDescent="0.25">
      <c r="O230" s="220"/>
    </row>
    <row r="231" spans="15:15" x14ac:dyDescent="0.25">
      <c r="O231" s="220"/>
    </row>
    <row r="232" spans="15:15" x14ac:dyDescent="0.25">
      <c r="O232" s="220"/>
    </row>
    <row r="233" spans="15:15" x14ac:dyDescent="0.25">
      <c r="O233" s="220"/>
    </row>
    <row r="234" spans="15:15" x14ac:dyDescent="0.25">
      <c r="O234" s="220"/>
    </row>
    <row r="235" spans="15:15" x14ac:dyDescent="0.25">
      <c r="O235" s="220"/>
    </row>
    <row r="236" spans="15:15" x14ac:dyDescent="0.25">
      <c r="O236" s="220"/>
    </row>
    <row r="237" spans="15:15" x14ac:dyDescent="0.25">
      <c r="O237" s="220"/>
    </row>
    <row r="238" spans="15:15" x14ac:dyDescent="0.25">
      <c r="O238" s="220"/>
    </row>
    <row r="239" spans="15:15" x14ac:dyDescent="0.25">
      <c r="O239" s="220"/>
    </row>
    <row r="240" spans="15:15" x14ac:dyDescent="0.25">
      <c r="O240" s="220"/>
    </row>
    <row r="241" spans="15:15" x14ac:dyDescent="0.25">
      <c r="O241" s="220"/>
    </row>
    <row r="242" spans="15:15" x14ac:dyDescent="0.25">
      <c r="O242" s="220"/>
    </row>
    <row r="243" spans="15:15" x14ac:dyDescent="0.25">
      <c r="O243" s="220"/>
    </row>
    <row r="244" spans="15:15" x14ac:dyDescent="0.25">
      <c r="O244" s="220"/>
    </row>
    <row r="245" spans="15:15" x14ac:dyDescent="0.25">
      <c r="O245" s="220"/>
    </row>
  </sheetData>
  <sortState ref="R7:X86">
    <sortCondition ref="R7:R86"/>
  </sortState>
  <pageMargins left="0.7" right="0.7" top="0.75" bottom="0.75" header="0.3" footer="0.3"/>
  <pageSetup paperSize="9" scale="73" fitToHeight="0" orientation="landscape" horizontalDpi="0" verticalDpi="0" r:id="rId1"/>
  <rowBreaks count="5" manualBreakCount="5">
    <brk id="35" max="16383" man="1"/>
    <brk id="76" max="16383" man="1"/>
    <brk id="146" max="16383" man="1"/>
    <brk id="183" max="16383" man="1"/>
    <brk id="22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60" zoomScaleNormal="100" workbookViewId="0">
      <selection activeCell="I48" sqref="I48"/>
    </sheetView>
  </sheetViews>
  <sheetFormatPr defaultRowHeight="15" x14ac:dyDescent="0.25"/>
  <cols>
    <col min="1" max="1" width="24.85546875" bestFit="1" customWidth="1"/>
    <col min="3" max="3" width="17.7109375" bestFit="1" customWidth="1"/>
    <col min="4" max="4" width="26.28515625" bestFit="1" customWidth="1"/>
  </cols>
  <sheetData>
    <row r="1" spans="1:6" x14ac:dyDescent="0.25">
      <c r="A1" s="145" t="s">
        <v>657</v>
      </c>
    </row>
    <row r="2" spans="1:6" x14ac:dyDescent="0.25">
      <c r="A2" t="s">
        <v>1</v>
      </c>
      <c r="B2" t="s">
        <v>3</v>
      </c>
      <c r="C2" t="s">
        <v>4</v>
      </c>
      <c r="D2" t="s">
        <v>5</v>
      </c>
      <c r="E2" t="s">
        <v>6</v>
      </c>
      <c r="F2" t="s">
        <v>9</v>
      </c>
    </row>
    <row r="3" spans="1:6" x14ac:dyDescent="0.25">
      <c r="B3" t="s">
        <v>67</v>
      </c>
      <c r="C3" t="s">
        <v>69</v>
      </c>
    </row>
    <row r="4" spans="1:6" x14ac:dyDescent="0.25">
      <c r="A4" s="3" t="s">
        <v>560</v>
      </c>
      <c r="B4" s="3">
        <v>1</v>
      </c>
      <c r="C4" s="3" t="s">
        <v>45</v>
      </c>
      <c r="D4" s="3" t="s">
        <v>44</v>
      </c>
      <c r="E4" s="9">
        <v>9</v>
      </c>
      <c r="F4" s="3">
        <v>1</v>
      </c>
    </row>
    <row r="5" spans="1:6" x14ac:dyDescent="0.25">
      <c r="A5" s="3" t="s">
        <v>596</v>
      </c>
      <c r="B5" s="3">
        <v>2</v>
      </c>
      <c r="C5" s="3" t="s">
        <v>469</v>
      </c>
      <c r="D5" s="3" t="s">
        <v>470</v>
      </c>
      <c r="E5" s="9">
        <v>9.07</v>
      </c>
      <c r="F5" s="3">
        <v>1</v>
      </c>
    </row>
    <row r="6" spans="1:6" x14ac:dyDescent="0.25">
      <c r="A6" s="3" t="s">
        <v>597</v>
      </c>
      <c r="B6" s="3">
        <v>3</v>
      </c>
      <c r="C6" s="3" t="s">
        <v>376</v>
      </c>
      <c r="D6" s="3" t="s">
        <v>377</v>
      </c>
      <c r="E6" s="9">
        <v>9.14</v>
      </c>
      <c r="F6" s="3">
        <v>1</v>
      </c>
    </row>
    <row r="7" spans="1:6" x14ac:dyDescent="0.25">
      <c r="A7" s="3" t="s">
        <v>544</v>
      </c>
      <c r="B7" s="3">
        <v>4</v>
      </c>
      <c r="C7" s="3" t="s">
        <v>308</v>
      </c>
      <c r="D7" s="3" t="s">
        <v>309</v>
      </c>
      <c r="E7" s="9">
        <v>9.2100000000000009</v>
      </c>
      <c r="F7" s="3">
        <v>1</v>
      </c>
    </row>
    <row r="8" spans="1:6" x14ac:dyDescent="0.25">
      <c r="A8" s="3" t="s">
        <v>598</v>
      </c>
      <c r="B8" s="3">
        <v>5</v>
      </c>
      <c r="C8" s="3" t="s">
        <v>60</v>
      </c>
      <c r="D8" s="3" t="s">
        <v>305</v>
      </c>
      <c r="E8" s="9">
        <v>9.2800000000000011</v>
      </c>
      <c r="F8" s="3">
        <v>1</v>
      </c>
    </row>
    <row r="9" spans="1:6" x14ac:dyDescent="0.25">
      <c r="A9" s="3" t="s">
        <v>599</v>
      </c>
      <c r="B9" s="3">
        <v>6</v>
      </c>
      <c r="C9" s="3" t="s">
        <v>510</v>
      </c>
      <c r="D9" s="3" t="s">
        <v>511</v>
      </c>
      <c r="E9" s="9">
        <v>9.3500000000000014</v>
      </c>
      <c r="F9" s="3">
        <v>1</v>
      </c>
    </row>
    <row r="10" spans="1:6" x14ac:dyDescent="0.25">
      <c r="A10" s="3" t="s">
        <v>569</v>
      </c>
      <c r="B10" s="3">
        <v>7</v>
      </c>
      <c r="C10" s="3" t="s">
        <v>258</v>
      </c>
      <c r="D10" s="3" t="s">
        <v>259</v>
      </c>
      <c r="E10" s="9">
        <v>9.4200000000000017</v>
      </c>
      <c r="F10" s="3">
        <v>1</v>
      </c>
    </row>
    <row r="11" spans="1:6" x14ac:dyDescent="0.25">
      <c r="A11" s="3" t="s">
        <v>600</v>
      </c>
      <c r="B11" s="3">
        <v>8</v>
      </c>
      <c r="C11" s="3" t="s">
        <v>291</v>
      </c>
      <c r="D11" s="3" t="s">
        <v>292</v>
      </c>
      <c r="E11" s="9">
        <v>9.490000000000002</v>
      </c>
      <c r="F11" s="3">
        <v>1</v>
      </c>
    </row>
    <row r="12" spans="1:6" x14ac:dyDescent="0.25">
      <c r="A12" s="3" t="s">
        <v>575</v>
      </c>
      <c r="B12" s="3">
        <v>9</v>
      </c>
      <c r="C12" s="3" t="s">
        <v>228</v>
      </c>
      <c r="D12" s="3" t="s">
        <v>229</v>
      </c>
      <c r="E12" s="9">
        <v>10.06</v>
      </c>
      <c r="F12" s="3">
        <v>1</v>
      </c>
    </row>
    <row r="13" spans="1:6" x14ac:dyDescent="0.25">
      <c r="A13" s="51" t="s">
        <v>601</v>
      </c>
      <c r="B13" s="3">
        <v>10</v>
      </c>
      <c r="C13" s="3" t="s">
        <v>441</v>
      </c>
      <c r="D13" s="3" t="s">
        <v>442</v>
      </c>
      <c r="E13" s="9">
        <v>10.130000000000001</v>
      </c>
      <c r="F13" s="3">
        <v>1</v>
      </c>
    </row>
    <row r="14" spans="1:6" x14ac:dyDescent="0.25">
      <c r="A14" s="3" t="s">
        <v>602</v>
      </c>
      <c r="B14" s="3">
        <v>11</v>
      </c>
      <c r="C14" s="3" t="s">
        <v>244</v>
      </c>
      <c r="D14" s="3" t="s">
        <v>539</v>
      </c>
      <c r="E14" s="9">
        <v>10.200000000000001</v>
      </c>
      <c r="F14" s="3">
        <v>1</v>
      </c>
    </row>
    <row r="15" spans="1:6" x14ac:dyDescent="0.25">
      <c r="A15" s="3" t="s">
        <v>559</v>
      </c>
      <c r="B15" s="3">
        <v>12</v>
      </c>
      <c r="C15" s="3" t="s">
        <v>31</v>
      </c>
      <c r="D15" s="3" t="s">
        <v>209</v>
      </c>
      <c r="E15" s="9">
        <v>10.270000000000001</v>
      </c>
      <c r="F15" s="3">
        <v>1</v>
      </c>
    </row>
    <row r="16" spans="1:6" x14ac:dyDescent="0.25">
      <c r="A16" s="3"/>
      <c r="B16" s="3"/>
      <c r="C16" s="3"/>
      <c r="D16" s="3"/>
      <c r="E16" s="9"/>
      <c r="F16" s="3"/>
    </row>
    <row r="17" spans="1:6" x14ac:dyDescent="0.25">
      <c r="A17" s="3" t="s">
        <v>560</v>
      </c>
      <c r="B17" s="3">
        <v>13</v>
      </c>
      <c r="C17" s="3" t="s">
        <v>467</v>
      </c>
      <c r="D17" s="3" t="s">
        <v>468</v>
      </c>
      <c r="E17" s="9">
        <v>10.54</v>
      </c>
      <c r="F17" s="3">
        <v>1</v>
      </c>
    </row>
    <row r="18" spans="1:6" x14ac:dyDescent="0.25">
      <c r="A18" s="3" t="s">
        <v>603</v>
      </c>
      <c r="B18" s="3">
        <v>14</v>
      </c>
      <c r="C18" s="3" t="s">
        <v>471</v>
      </c>
      <c r="D18" s="3" t="s">
        <v>472</v>
      </c>
      <c r="E18" s="9">
        <v>11.01</v>
      </c>
      <c r="F18" s="3">
        <v>1</v>
      </c>
    </row>
    <row r="19" spans="1:6" x14ac:dyDescent="0.25">
      <c r="A19" s="3" t="s">
        <v>568</v>
      </c>
      <c r="B19" s="3">
        <v>15</v>
      </c>
      <c r="C19" s="3" t="s">
        <v>372</v>
      </c>
      <c r="D19" s="3" t="s">
        <v>373</v>
      </c>
      <c r="E19" s="9">
        <v>11.08</v>
      </c>
      <c r="F19" s="3">
        <v>1</v>
      </c>
    </row>
    <row r="20" spans="1:6" x14ac:dyDescent="0.25">
      <c r="A20" s="3" t="s">
        <v>604</v>
      </c>
      <c r="B20" s="3">
        <v>16</v>
      </c>
      <c r="C20" s="3" t="s">
        <v>120</v>
      </c>
      <c r="D20" s="3" t="s">
        <v>316</v>
      </c>
      <c r="E20" s="9">
        <v>11.15</v>
      </c>
      <c r="F20" s="3">
        <v>1</v>
      </c>
    </row>
    <row r="21" spans="1:6" x14ac:dyDescent="0.25">
      <c r="A21" s="3" t="s">
        <v>598</v>
      </c>
      <c r="B21" s="3">
        <v>17</v>
      </c>
      <c r="C21" s="3" t="s">
        <v>299</v>
      </c>
      <c r="D21" s="3" t="s">
        <v>300</v>
      </c>
      <c r="E21" s="9">
        <v>11.22</v>
      </c>
      <c r="F21" s="3">
        <v>1</v>
      </c>
    </row>
    <row r="22" spans="1:6" x14ac:dyDescent="0.25">
      <c r="A22" s="3" t="s">
        <v>559</v>
      </c>
      <c r="B22" s="3">
        <v>18</v>
      </c>
      <c r="C22" s="3" t="s">
        <v>32</v>
      </c>
      <c r="D22" s="3" t="s">
        <v>208</v>
      </c>
      <c r="E22" s="9">
        <v>11.290000000000001</v>
      </c>
      <c r="F22" s="3">
        <v>1</v>
      </c>
    </row>
    <row r="23" spans="1:6" x14ac:dyDescent="0.25">
      <c r="A23" s="3" t="s">
        <v>605</v>
      </c>
      <c r="B23" s="3">
        <v>19</v>
      </c>
      <c r="C23" s="3" t="s">
        <v>512</v>
      </c>
      <c r="D23" s="3" t="s">
        <v>513</v>
      </c>
      <c r="E23" s="9">
        <v>11.360000000000001</v>
      </c>
      <c r="F23" s="3">
        <v>1</v>
      </c>
    </row>
    <row r="24" spans="1:6" x14ac:dyDescent="0.25">
      <c r="A24" s="3" t="s">
        <v>569</v>
      </c>
      <c r="B24" s="3">
        <v>20</v>
      </c>
      <c r="C24" s="3" t="s">
        <v>108</v>
      </c>
      <c r="D24" s="3" t="s">
        <v>109</v>
      </c>
      <c r="E24" s="9">
        <v>11.430000000000001</v>
      </c>
      <c r="F24" s="3">
        <v>1</v>
      </c>
    </row>
    <row r="25" spans="1:6" x14ac:dyDescent="0.25">
      <c r="A25" s="3" t="s">
        <v>600</v>
      </c>
      <c r="B25" s="3">
        <v>21</v>
      </c>
      <c r="C25" s="3" t="s">
        <v>293</v>
      </c>
      <c r="D25" s="3" t="s">
        <v>294</v>
      </c>
      <c r="E25" s="9">
        <v>11.500000000000002</v>
      </c>
      <c r="F25" s="3">
        <v>1</v>
      </c>
    </row>
    <row r="26" spans="1:6" x14ac:dyDescent="0.25">
      <c r="A26" s="3" t="s">
        <v>575</v>
      </c>
      <c r="B26" s="3">
        <v>22</v>
      </c>
      <c r="C26" s="3" t="s">
        <v>230</v>
      </c>
      <c r="D26" s="3" t="s">
        <v>231</v>
      </c>
      <c r="E26" s="9">
        <v>11.570000000000002</v>
      </c>
      <c r="F26" s="3">
        <v>1</v>
      </c>
    </row>
    <row r="27" spans="1:6" x14ac:dyDescent="0.25">
      <c r="A27" s="3" t="s">
        <v>601</v>
      </c>
      <c r="B27" s="3">
        <v>23</v>
      </c>
      <c r="C27" s="3" t="s">
        <v>145</v>
      </c>
      <c r="D27" s="3" t="s">
        <v>540</v>
      </c>
      <c r="E27" s="9">
        <v>12.04</v>
      </c>
      <c r="F27" s="3">
        <v>1</v>
      </c>
    </row>
    <row r="28" spans="1:6" x14ac:dyDescent="0.25">
      <c r="A28" s="3" t="s">
        <v>602</v>
      </c>
      <c r="B28" s="3">
        <v>24</v>
      </c>
      <c r="C28" s="3" t="s">
        <v>461</v>
      </c>
      <c r="D28" s="3" t="s">
        <v>462</v>
      </c>
      <c r="E28" s="9">
        <v>12.11</v>
      </c>
      <c r="F28" s="3">
        <v>1</v>
      </c>
    </row>
    <row r="29" spans="1:6" x14ac:dyDescent="0.25">
      <c r="A29" s="3"/>
      <c r="B29" s="3" t="s">
        <v>68</v>
      </c>
      <c r="C29" s="3" t="s">
        <v>70</v>
      </c>
      <c r="D29" s="3"/>
      <c r="E29" s="9"/>
      <c r="F29" s="3"/>
    </row>
    <row r="30" spans="1:6" x14ac:dyDescent="0.25">
      <c r="A30" s="3" t="s">
        <v>560</v>
      </c>
      <c r="B30" s="3">
        <v>25</v>
      </c>
      <c r="C30" s="3" t="s">
        <v>465</v>
      </c>
      <c r="D30" s="3" t="s">
        <v>466</v>
      </c>
      <c r="E30" s="9">
        <v>1</v>
      </c>
      <c r="F30" s="3">
        <v>1</v>
      </c>
    </row>
    <row r="31" spans="1:6" x14ac:dyDescent="0.25">
      <c r="A31" s="3" t="s">
        <v>603</v>
      </c>
      <c r="B31" s="3">
        <v>26</v>
      </c>
      <c r="C31" s="3" t="s">
        <v>473</v>
      </c>
      <c r="D31" s="3" t="s">
        <v>474</v>
      </c>
      <c r="E31" s="9">
        <v>1.07</v>
      </c>
      <c r="F31" s="3">
        <v>1</v>
      </c>
    </row>
    <row r="32" spans="1:6" x14ac:dyDescent="0.25">
      <c r="A32" s="3" t="s">
        <v>568</v>
      </c>
      <c r="B32" s="3">
        <v>27</v>
      </c>
      <c r="C32" s="3" t="s">
        <v>374</v>
      </c>
      <c r="D32" s="3" t="s">
        <v>375</v>
      </c>
      <c r="E32" s="9">
        <v>1.1400000000000001</v>
      </c>
      <c r="F32" s="3">
        <v>1</v>
      </c>
    </row>
    <row r="33" spans="1:6" x14ac:dyDescent="0.25">
      <c r="A33" s="3" t="s">
        <v>598</v>
      </c>
      <c r="B33" s="3">
        <v>28</v>
      </c>
      <c r="C33" s="3" t="s">
        <v>303</v>
      </c>
      <c r="D33" s="3" t="s">
        <v>304</v>
      </c>
      <c r="E33" s="9">
        <v>1.2100000000000002</v>
      </c>
      <c r="F33" s="3">
        <v>1</v>
      </c>
    </row>
    <row r="34" spans="1:6" x14ac:dyDescent="0.25">
      <c r="A34" s="3" t="s">
        <v>604</v>
      </c>
      <c r="B34" s="3">
        <v>29</v>
      </c>
      <c r="C34" s="3" t="s">
        <v>319</v>
      </c>
      <c r="D34" s="3" t="s">
        <v>320</v>
      </c>
      <c r="E34" s="9">
        <v>1.2800000000000002</v>
      </c>
      <c r="F34" s="3">
        <v>1</v>
      </c>
    </row>
    <row r="35" spans="1:6" x14ac:dyDescent="0.25">
      <c r="A35" s="3" t="s">
        <v>605</v>
      </c>
      <c r="B35" s="3">
        <v>30</v>
      </c>
      <c r="C35" s="3" t="s">
        <v>537</v>
      </c>
      <c r="D35" s="3" t="s">
        <v>514</v>
      </c>
      <c r="E35" s="9">
        <v>1.3500000000000003</v>
      </c>
      <c r="F35" s="3">
        <v>1</v>
      </c>
    </row>
    <row r="36" spans="1:6" x14ac:dyDescent="0.25">
      <c r="A36" s="3" t="s">
        <v>569</v>
      </c>
      <c r="B36" s="3">
        <v>31</v>
      </c>
      <c r="C36" s="3" t="s">
        <v>260</v>
      </c>
      <c r="D36" s="3" t="s">
        <v>261</v>
      </c>
      <c r="E36" s="9">
        <v>1.4200000000000004</v>
      </c>
      <c r="F36" s="3">
        <v>1</v>
      </c>
    </row>
    <row r="37" spans="1:6" x14ac:dyDescent="0.25">
      <c r="A37" s="3" t="s">
        <v>600</v>
      </c>
      <c r="B37" s="3">
        <v>32</v>
      </c>
      <c r="C37" s="3" t="s">
        <v>295</v>
      </c>
      <c r="D37" s="3" t="s">
        <v>296</v>
      </c>
      <c r="E37" s="9">
        <v>1.4900000000000004</v>
      </c>
      <c r="F37" s="3">
        <v>1</v>
      </c>
    </row>
    <row r="38" spans="1:6" x14ac:dyDescent="0.25">
      <c r="A38" s="3" t="s">
        <v>575</v>
      </c>
      <c r="B38" s="3">
        <v>33</v>
      </c>
      <c r="C38" s="3" t="s">
        <v>233</v>
      </c>
      <c r="D38" s="3" t="s">
        <v>232</v>
      </c>
      <c r="E38" s="9">
        <v>1.5600000000000005</v>
      </c>
      <c r="F38" s="3">
        <v>1</v>
      </c>
    </row>
    <row r="39" spans="1:6" x14ac:dyDescent="0.25">
      <c r="A39" s="3" t="s">
        <v>601</v>
      </c>
      <c r="B39" s="3">
        <v>34</v>
      </c>
      <c r="C39" s="3" t="s">
        <v>443</v>
      </c>
      <c r="D39" s="3" t="s">
        <v>444</v>
      </c>
      <c r="E39" s="9">
        <v>2.0299999999999998</v>
      </c>
      <c r="F39" s="3">
        <v>1</v>
      </c>
    </row>
    <row r="40" spans="1:6" x14ac:dyDescent="0.25">
      <c r="A40" s="3" t="s">
        <v>602</v>
      </c>
      <c r="B40" s="3">
        <v>35</v>
      </c>
      <c r="C40" s="3" t="s">
        <v>435</v>
      </c>
      <c r="D40" s="3" t="s">
        <v>436</v>
      </c>
      <c r="E40" s="9">
        <v>2.0999999999999996</v>
      </c>
      <c r="F40" s="3">
        <v>1</v>
      </c>
    </row>
    <row r="41" spans="1:6" x14ac:dyDescent="0.25">
      <c r="A41" s="51" t="s">
        <v>559</v>
      </c>
      <c r="B41" s="3">
        <v>36</v>
      </c>
      <c r="C41" s="3" t="s">
        <v>212</v>
      </c>
      <c r="D41" s="3" t="s">
        <v>213</v>
      </c>
      <c r="E41" s="9">
        <v>2.14</v>
      </c>
      <c r="F41" s="3">
        <v>1</v>
      </c>
    </row>
    <row r="42" spans="1:6" x14ac:dyDescent="0.25">
      <c r="B42" s="3"/>
      <c r="C42" s="3"/>
      <c r="D42" s="3" t="s">
        <v>7</v>
      </c>
      <c r="E42" s="9"/>
      <c r="F42" s="3"/>
    </row>
    <row r="43" spans="1:6" x14ac:dyDescent="0.25">
      <c r="A43" s="3" t="s">
        <v>560</v>
      </c>
      <c r="B43" s="3">
        <v>37</v>
      </c>
      <c r="C43" s="3" t="s">
        <v>42</v>
      </c>
      <c r="D43" s="3" t="s">
        <v>43</v>
      </c>
      <c r="E43" s="9">
        <v>2.2999999999999998</v>
      </c>
      <c r="F43" s="3">
        <v>1</v>
      </c>
    </row>
    <row r="44" spans="1:6" x14ac:dyDescent="0.25">
      <c r="A44" s="3" t="s">
        <v>603</v>
      </c>
      <c r="B44" s="3">
        <v>38</v>
      </c>
      <c r="C44" s="3" t="s">
        <v>633</v>
      </c>
      <c r="D44" s="3" t="s">
        <v>634</v>
      </c>
      <c r="E44" s="9">
        <v>2.3699999999999997</v>
      </c>
      <c r="F44" s="3">
        <v>1</v>
      </c>
    </row>
    <row r="45" spans="1:6" x14ac:dyDescent="0.25">
      <c r="A45" s="3" t="s">
        <v>568</v>
      </c>
      <c r="B45" s="3">
        <v>39</v>
      </c>
      <c r="C45" s="3" t="s">
        <v>48</v>
      </c>
      <c r="D45" s="3" t="s">
        <v>100</v>
      </c>
      <c r="E45" s="9">
        <v>2.4399999999999995</v>
      </c>
      <c r="F45" s="3">
        <v>1</v>
      </c>
    </row>
    <row r="46" spans="1:6" x14ac:dyDescent="0.25">
      <c r="A46" s="3" t="s">
        <v>598</v>
      </c>
      <c r="B46" s="3">
        <v>40</v>
      </c>
      <c r="C46" s="3" t="s">
        <v>301</v>
      </c>
      <c r="D46" s="3" t="s">
        <v>302</v>
      </c>
      <c r="E46" s="9">
        <v>2.5099999999999993</v>
      </c>
      <c r="F46" s="3">
        <v>1</v>
      </c>
    </row>
    <row r="47" spans="1:6" x14ac:dyDescent="0.25">
      <c r="A47" s="3" t="s">
        <v>604</v>
      </c>
      <c r="B47" s="3">
        <v>41</v>
      </c>
      <c r="C47" s="3" t="s">
        <v>321</v>
      </c>
      <c r="D47" s="3" t="s">
        <v>322</v>
      </c>
      <c r="E47" s="9">
        <v>2.5799999999999992</v>
      </c>
      <c r="F47" s="3">
        <v>1</v>
      </c>
    </row>
    <row r="48" spans="1:6" x14ac:dyDescent="0.25">
      <c r="A48" s="3" t="s">
        <v>605</v>
      </c>
      <c r="B48" s="3">
        <v>42</v>
      </c>
      <c r="C48" s="3" t="s">
        <v>516</v>
      </c>
      <c r="D48" s="3" t="s">
        <v>515</v>
      </c>
      <c r="E48" s="9">
        <v>3.05</v>
      </c>
      <c r="F48" s="3">
        <v>1</v>
      </c>
    </row>
    <row r="49" spans="1:6" x14ac:dyDescent="0.25">
      <c r="A49" s="3" t="s">
        <v>569</v>
      </c>
      <c r="B49" s="3">
        <v>43</v>
      </c>
      <c r="C49" s="3" t="s">
        <v>262</v>
      </c>
      <c r="D49" s="3" t="s">
        <v>263</v>
      </c>
      <c r="E49" s="9">
        <v>3.1199999999999997</v>
      </c>
      <c r="F49" s="3">
        <v>1</v>
      </c>
    </row>
    <row r="50" spans="1:6" x14ac:dyDescent="0.25">
      <c r="A50" s="3" t="s">
        <v>600</v>
      </c>
      <c r="B50" s="3">
        <v>44</v>
      </c>
      <c r="C50" s="3" t="s">
        <v>297</v>
      </c>
      <c r="D50" s="3" t="s">
        <v>298</v>
      </c>
      <c r="E50" s="9">
        <v>3.1899999999999995</v>
      </c>
      <c r="F50" s="3">
        <v>1</v>
      </c>
    </row>
    <row r="51" spans="1:6" x14ac:dyDescent="0.25">
      <c r="A51" s="3" t="s">
        <v>575</v>
      </c>
      <c r="B51" s="3">
        <v>45</v>
      </c>
      <c r="C51" s="3" t="s">
        <v>234</v>
      </c>
      <c r="D51" s="3" t="s">
        <v>235</v>
      </c>
      <c r="E51" s="9">
        <v>3.2599999999999993</v>
      </c>
      <c r="F51" s="3">
        <v>1</v>
      </c>
    </row>
    <row r="52" spans="1:6" x14ac:dyDescent="0.25">
      <c r="A52" s="3" t="s">
        <v>601</v>
      </c>
      <c r="B52" s="3">
        <v>46</v>
      </c>
      <c r="C52" s="3" t="s">
        <v>445</v>
      </c>
      <c r="D52" s="3" t="s">
        <v>446</v>
      </c>
      <c r="E52" s="9">
        <v>3.3299999999999992</v>
      </c>
      <c r="F52" s="3">
        <v>1</v>
      </c>
    </row>
    <row r="53" spans="1:6" x14ac:dyDescent="0.25">
      <c r="A53" s="3" t="s">
        <v>602</v>
      </c>
      <c r="B53" s="3">
        <v>47</v>
      </c>
      <c r="C53" s="3" t="s">
        <v>437</v>
      </c>
      <c r="D53" s="3" t="s">
        <v>438</v>
      </c>
      <c r="E53" s="9">
        <v>3.399999999999999</v>
      </c>
      <c r="F53" s="3">
        <v>1</v>
      </c>
    </row>
    <row r="54" spans="1:6" x14ac:dyDescent="0.25">
      <c r="A54" s="3" t="s">
        <v>559</v>
      </c>
      <c r="B54" s="3">
        <v>48</v>
      </c>
      <c r="C54" s="3" t="s">
        <v>29</v>
      </c>
      <c r="D54" s="3" t="s">
        <v>30</v>
      </c>
      <c r="E54" s="9">
        <v>3.4699999999999989</v>
      </c>
      <c r="F54" s="3">
        <v>1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42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view="pageBreakPreview" topLeftCell="A25" zoomScale="60" zoomScaleNormal="100" workbookViewId="0">
      <selection activeCell="N88" sqref="N88"/>
    </sheetView>
  </sheetViews>
  <sheetFormatPr defaultRowHeight="15" x14ac:dyDescent="0.25"/>
  <cols>
    <col min="1" max="1" width="14.140625" bestFit="1" customWidth="1"/>
    <col min="2" max="2" width="8" bestFit="1" customWidth="1"/>
    <col min="3" max="3" width="24.28515625" bestFit="1" customWidth="1"/>
    <col min="4" max="4" width="28" bestFit="1" customWidth="1"/>
    <col min="5" max="5" width="13.28515625" bestFit="1" customWidth="1"/>
    <col min="6" max="6" width="6.28515625" bestFit="1" customWidth="1"/>
  </cols>
  <sheetData>
    <row r="1" spans="1:6" x14ac:dyDescent="0.25">
      <c r="A1" t="s">
        <v>1</v>
      </c>
      <c r="B1" t="s">
        <v>3</v>
      </c>
      <c r="C1" t="s">
        <v>4</v>
      </c>
      <c r="D1" t="s">
        <v>5</v>
      </c>
      <c r="E1" t="s">
        <v>6</v>
      </c>
      <c r="F1" t="s">
        <v>9</v>
      </c>
    </row>
    <row r="3" spans="1:6" x14ac:dyDescent="0.25">
      <c r="B3" t="s">
        <v>71</v>
      </c>
    </row>
    <row r="4" spans="1:6" x14ac:dyDescent="0.25">
      <c r="A4" s="52" t="s">
        <v>63</v>
      </c>
      <c r="B4" s="3">
        <v>50</v>
      </c>
      <c r="C4" s="3" t="s">
        <v>554</v>
      </c>
      <c r="D4" s="3" t="s">
        <v>264</v>
      </c>
      <c r="E4" s="9">
        <v>9</v>
      </c>
      <c r="F4" s="3">
        <v>2</v>
      </c>
    </row>
    <row r="5" spans="1:6" x14ac:dyDescent="0.25">
      <c r="A5" s="52" t="s">
        <v>557</v>
      </c>
      <c r="B5" s="3">
        <v>51</v>
      </c>
      <c r="C5" s="3" t="s">
        <v>366</v>
      </c>
      <c r="D5" s="3" t="s">
        <v>529</v>
      </c>
      <c r="E5" s="9">
        <v>9.07</v>
      </c>
      <c r="F5" s="3">
        <v>2</v>
      </c>
    </row>
    <row r="6" spans="1:6" x14ac:dyDescent="0.25">
      <c r="A6" s="52" t="s">
        <v>558</v>
      </c>
      <c r="B6" s="3">
        <v>52</v>
      </c>
      <c r="C6" s="3" t="s">
        <v>475</v>
      </c>
      <c r="D6" s="3" t="s">
        <v>476</v>
      </c>
      <c r="E6" s="9">
        <v>9.1300000000000008</v>
      </c>
      <c r="F6" s="3">
        <v>2</v>
      </c>
    </row>
    <row r="7" spans="1:6" x14ac:dyDescent="0.25">
      <c r="A7" s="52" t="s">
        <v>559</v>
      </c>
      <c r="B7" s="3">
        <v>53</v>
      </c>
      <c r="C7" s="3" t="s">
        <v>31</v>
      </c>
      <c r="D7" s="3" t="s">
        <v>209</v>
      </c>
      <c r="E7" s="9">
        <v>9.2000000000000011</v>
      </c>
      <c r="F7" s="3">
        <v>2</v>
      </c>
    </row>
    <row r="8" spans="1:6" x14ac:dyDescent="0.25">
      <c r="A8" s="52" t="s">
        <v>560</v>
      </c>
      <c r="B8" s="3">
        <v>54</v>
      </c>
      <c r="C8" s="3" t="s">
        <v>467</v>
      </c>
      <c r="D8" s="3" t="s">
        <v>468</v>
      </c>
      <c r="E8" s="9">
        <v>9.2600000000000016</v>
      </c>
      <c r="F8" s="3">
        <v>2</v>
      </c>
    </row>
    <row r="9" spans="1:6" x14ac:dyDescent="0.25">
      <c r="A9" s="52" t="s">
        <v>561</v>
      </c>
      <c r="B9" s="3">
        <v>55</v>
      </c>
      <c r="C9" s="3" t="s">
        <v>323</v>
      </c>
      <c r="D9" s="3" t="s">
        <v>324</v>
      </c>
      <c r="E9" s="9">
        <v>9.3300000000000018</v>
      </c>
      <c r="F9" s="3">
        <v>2</v>
      </c>
    </row>
    <row r="10" spans="1:6" x14ac:dyDescent="0.25">
      <c r="A10" s="52" t="s">
        <v>562</v>
      </c>
      <c r="B10" s="3">
        <v>56</v>
      </c>
      <c r="C10" s="3" t="s">
        <v>236</v>
      </c>
      <c r="D10" s="3" t="s">
        <v>237</v>
      </c>
      <c r="E10" s="9">
        <v>9.3900000000000023</v>
      </c>
      <c r="F10" s="3">
        <v>2</v>
      </c>
    </row>
    <row r="11" spans="1:6" x14ac:dyDescent="0.25">
      <c r="A11" s="52" t="s">
        <v>563</v>
      </c>
      <c r="B11" s="3">
        <v>57</v>
      </c>
      <c r="C11" s="3" t="s">
        <v>363</v>
      </c>
      <c r="D11" s="3" t="s">
        <v>364</v>
      </c>
      <c r="E11" s="9">
        <v>9.4600000000000026</v>
      </c>
      <c r="F11" s="3">
        <v>2</v>
      </c>
    </row>
    <row r="12" spans="1:6" x14ac:dyDescent="0.25">
      <c r="A12" s="52" t="s">
        <v>564</v>
      </c>
      <c r="B12" s="3">
        <v>58</v>
      </c>
      <c r="C12" s="3" t="s">
        <v>290</v>
      </c>
      <c r="D12" s="3" t="s">
        <v>550</v>
      </c>
      <c r="E12" s="9">
        <v>9.5200000000000031</v>
      </c>
      <c r="F12" s="3">
        <v>2</v>
      </c>
    </row>
    <row r="13" spans="1:6" x14ac:dyDescent="0.25">
      <c r="A13" s="52" t="s">
        <v>565</v>
      </c>
      <c r="B13" s="3">
        <v>59</v>
      </c>
      <c r="C13" s="3" t="s">
        <v>547</v>
      </c>
      <c r="D13" s="3" t="s">
        <v>548</v>
      </c>
      <c r="E13" s="9">
        <v>9.5900000000000034</v>
      </c>
      <c r="F13" s="3">
        <v>2</v>
      </c>
    </row>
    <row r="14" spans="1:6" x14ac:dyDescent="0.25">
      <c r="A14" s="52" t="s">
        <v>566</v>
      </c>
      <c r="B14" s="3">
        <v>60</v>
      </c>
      <c r="C14" s="3" t="s">
        <v>439</v>
      </c>
      <c r="D14" s="3" t="s">
        <v>440</v>
      </c>
      <c r="E14" s="9">
        <v>10.050000000000001</v>
      </c>
      <c r="F14" s="3">
        <v>2</v>
      </c>
    </row>
    <row r="15" spans="1:6" x14ac:dyDescent="0.25">
      <c r="A15" s="52" t="s">
        <v>567</v>
      </c>
      <c r="B15" s="3">
        <v>61</v>
      </c>
      <c r="C15" s="3" t="s">
        <v>312</v>
      </c>
      <c r="D15" s="3" t="s">
        <v>313</v>
      </c>
      <c r="E15" s="9">
        <v>10.120000000000001</v>
      </c>
      <c r="F15" s="3">
        <v>2</v>
      </c>
    </row>
    <row r="16" spans="1:6" x14ac:dyDescent="0.25">
      <c r="A16" s="203"/>
      <c r="B16" s="203"/>
      <c r="C16" s="203"/>
      <c r="D16" s="203" t="s">
        <v>7</v>
      </c>
      <c r="E16" s="204"/>
      <c r="F16" s="203"/>
    </row>
    <row r="17" spans="1:6" x14ac:dyDescent="0.25">
      <c r="A17" s="52" t="s">
        <v>568</v>
      </c>
      <c r="B17" s="3">
        <v>62</v>
      </c>
      <c r="C17" s="3" t="s">
        <v>376</v>
      </c>
      <c r="D17" s="3" t="s">
        <v>377</v>
      </c>
      <c r="E17" s="9">
        <v>10.3</v>
      </c>
      <c r="F17" s="3">
        <v>2</v>
      </c>
    </row>
    <row r="18" spans="1:6" x14ac:dyDescent="0.25">
      <c r="A18" s="52" t="s">
        <v>569</v>
      </c>
      <c r="B18" s="3">
        <v>63</v>
      </c>
      <c r="C18" s="3" t="s">
        <v>258</v>
      </c>
      <c r="D18" s="3" t="s">
        <v>259</v>
      </c>
      <c r="E18" s="9">
        <v>10.370000000000001</v>
      </c>
      <c r="F18" s="3">
        <v>2</v>
      </c>
    </row>
    <row r="19" spans="1:6" x14ac:dyDescent="0.25">
      <c r="A19" s="52" t="s">
        <v>570</v>
      </c>
      <c r="B19" s="3">
        <v>64</v>
      </c>
      <c r="C19" s="3" t="s">
        <v>331</v>
      </c>
      <c r="D19" s="3" t="s">
        <v>332</v>
      </c>
      <c r="E19" s="9">
        <v>10.430000000000001</v>
      </c>
      <c r="F19" s="3">
        <v>2</v>
      </c>
    </row>
    <row r="20" spans="1:6" x14ac:dyDescent="0.25">
      <c r="A20" s="52" t="s">
        <v>571</v>
      </c>
      <c r="B20" s="3">
        <v>65</v>
      </c>
      <c r="C20" s="3" t="s">
        <v>448</v>
      </c>
      <c r="D20" s="3" t="s">
        <v>449</v>
      </c>
      <c r="E20" s="9">
        <v>10.500000000000002</v>
      </c>
      <c r="F20" s="3">
        <v>2</v>
      </c>
    </row>
    <row r="21" spans="1:6" x14ac:dyDescent="0.25">
      <c r="A21" s="52" t="s">
        <v>572</v>
      </c>
      <c r="B21" s="3">
        <v>66</v>
      </c>
      <c r="C21" s="3" t="s">
        <v>488</v>
      </c>
      <c r="D21" s="3" t="s">
        <v>489</v>
      </c>
      <c r="E21" s="9">
        <v>10.560000000000002</v>
      </c>
      <c r="F21" s="3">
        <v>2</v>
      </c>
    </row>
    <row r="22" spans="1:6" x14ac:dyDescent="0.25">
      <c r="A22" s="52" t="s">
        <v>573</v>
      </c>
      <c r="B22" s="3">
        <v>67</v>
      </c>
      <c r="C22" s="3" t="s">
        <v>56</v>
      </c>
      <c r="D22" s="3" t="s">
        <v>57</v>
      </c>
      <c r="E22" s="9">
        <v>11.03</v>
      </c>
      <c r="F22" s="3">
        <v>2</v>
      </c>
    </row>
    <row r="23" spans="1:6" x14ac:dyDescent="0.25">
      <c r="A23" s="52" t="s">
        <v>574</v>
      </c>
      <c r="B23" s="3">
        <v>68</v>
      </c>
      <c r="C23" s="3" t="s">
        <v>390</v>
      </c>
      <c r="D23" s="3" t="s">
        <v>391</v>
      </c>
      <c r="E23" s="9">
        <v>11.09</v>
      </c>
      <c r="F23" s="3">
        <v>2</v>
      </c>
    </row>
    <row r="24" spans="1:6" x14ac:dyDescent="0.25">
      <c r="A24" s="52" t="s">
        <v>575</v>
      </c>
      <c r="B24" s="3">
        <v>69</v>
      </c>
      <c r="C24" s="3" t="s">
        <v>188</v>
      </c>
      <c r="D24" s="3" t="s">
        <v>40</v>
      </c>
      <c r="E24" s="9">
        <v>11.16</v>
      </c>
      <c r="F24" s="3">
        <v>2</v>
      </c>
    </row>
    <row r="25" spans="1:6" x14ac:dyDescent="0.25">
      <c r="A25" s="52" t="s">
        <v>576</v>
      </c>
      <c r="B25" s="3">
        <v>70</v>
      </c>
      <c r="C25" s="3" t="s">
        <v>382</v>
      </c>
      <c r="D25" s="3" t="s">
        <v>383</v>
      </c>
      <c r="E25" s="9">
        <v>11.22</v>
      </c>
      <c r="F25" s="3">
        <v>2</v>
      </c>
    </row>
    <row r="26" spans="1:6" x14ac:dyDescent="0.25">
      <c r="A26" s="52" t="s">
        <v>577</v>
      </c>
      <c r="B26" s="3">
        <v>71</v>
      </c>
      <c r="C26" s="3" t="s">
        <v>398</v>
      </c>
      <c r="D26" s="3" t="s">
        <v>399</v>
      </c>
      <c r="E26" s="9">
        <v>11.290000000000001</v>
      </c>
      <c r="F26" s="3">
        <v>2</v>
      </c>
    </row>
    <row r="27" spans="1:6" x14ac:dyDescent="0.25">
      <c r="A27" s="52" t="s">
        <v>578</v>
      </c>
      <c r="B27" s="3">
        <v>72</v>
      </c>
      <c r="C27" s="3" t="s">
        <v>426</v>
      </c>
      <c r="D27" s="3" t="s">
        <v>555</v>
      </c>
      <c r="E27" s="9">
        <v>11.350000000000001</v>
      </c>
      <c r="F27" s="3">
        <v>2</v>
      </c>
    </row>
    <row r="28" spans="1:6" x14ac:dyDescent="0.25">
      <c r="A28" s="52" t="s">
        <v>579</v>
      </c>
      <c r="B28" s="3">
        <v>73</v>
      </c>
      <c r="C28" s="3" t="s">
        <v>517</v>
      </c>
      <c r="D28" s="3" t="s">
        <v>521</v>
      </c>
      <c r="E28" s="9">
        <v>11.42</v>
      </c>
      <c r="F28" s="3">
        <v>2</v>
      </c>
    </row>
    <row r="29" spans="1:6" x14ac:dyDescent="0.25">
      <c r="A29" s="203"/>
      <c r="B29" s="203" t="s">
        <v>73</v>
      </c>
      <c r="C29" s="203"/>
      <c r="D29" s="203"/>
      <c r="E29" s="204" t="s">
        <v>8</v>
      </c>
      <c r="F29" s="203"/>
    </row>
    <row r="30" spans="1:6" x14ac:dyDescent="0.25">
      <c r="A30" s="3" t="s">
        <v>559</v>
      </c>
      <c r="B30" s="3">
        <v>100</v>
      </c>
      <c r="C30" s="3" t="s">
        <v>206</v>
      </c>
      <c r="D30" s="3" t="s">
        <v>207</v>
      </c>
      <c r="E30" s="9">
        <v>12.45</v>
      </c>
      <c r="F30" s="3">
        <v>2</v>
      </c>
    </row>
    <row r="31" spans="1:6" x14ac:dyDescent="0.25">
      <c r="A31" s="52" t="s">
        <v>561</v>
      </c>
      <c r="B31" s="3">
        <v>101</v>
      </c>
      <c r="C31" s="3" t="s">
        <v>325</v>
      </c>
      <c r="D31" s="3" t="s">
        <v>326</v>
      </c>
      <c r="E31" s="9">
        <v>12.52</v>
      </c>
      <c r="F31" s="3">
        <v>2</v>
      </c>
    </row>
    <row r="32" spans="1:6" x14ac:dyDescent="0.25">
      <c r="A32" s="3" t="s">
        <v>557</v>
      </c>
      <c r="B32" s="3">
        <v>102</v>
      </c>
      <c r="C32" s="3" t="s">
        <v>50</v>
      </c>
      <c r="D32" s="3" t="s">
        <v>365</v>
      </c>
      <c r="E32" s="9">
        <v>12.58</v>
      </c>
      <c r="F32" s="3">
        <v>2</v>
      </c>
    </row>
    <row r="33" spans="1:6" x14ac:dyDescent="0.25">
      <c r="A33" s="3" t="s">
        <v>558</v>
      </c>
      <c r="B33" s="3">
        <v>103</v>
      </c>
      <c r="C33" s="3" t="s">
        <v>477</v>
      </c>
      <c r="D33" s="3" t="s">
        <v>478</v>
      </c>
      <c r="E33" s="9">
        <v>1.05</v>
      </c>
      <c r="F33" s="3">
        <v>2</v>
      </c>
    </row>
    <row r="34" spans="1:6" x14ac:dyDescent="0.25">
      <c r="A34" s="3" t="s">
        <v>568</v>
      </c>
      <c r="B34" s="3">
        <v>104</v>
      </c>
      <c r="C34" s="3" t="s">
        <v>48</v>
      </c>
      <c r="D34" s="3" t="s">
        <v>100</v>
      </c>
      <c r="E34" s="9">
        <v>1.1100000000000001</v>
      </c>
      <c r="F34" s="3">
        <v>2</v>
      </c>
    </row>
    <row r="35" spans="1:6" x14ac:dyDescent="0.25">
      <c r="A35" s="3" t="s">
        <v>563</v>
      </c>
      <c r="B35" s="3">
        <v>105</v>
      </c>
      <c r="C35" s="3" t="s">
        <v>361</v>
      </c>
      <c r="D35" s="3" t="s">
        <v>362</v>
      </c>
      <c r="E35" s="9">
        <v>1.1800000000000002</v>
      </c>
      <c r="F35" s="3">
        <v>2</v>
      </c>
    </row>
    <row r="36" spans="1:6" x14ac:dyDescent="0.25">
      <c r="A36" s="3" t="s">
        <v>560</v>
      </c>
      <c r="B36" s="3">
        <v>106</v>
      </c>
      <c r="C36" s="3" t="s">
        <v>45</v>
      </c>
      <c r="D36" s="3" t="s">
        <v>44</v>
      </c>
      <c r="E36" s="9">
        <v>1.2400000000000002</v>
      </c>
      <c r="F36" s="3">
        <v>2</v>
      </c>
    </row>
    <row r="37" spans="1:6" x14ac:dyDescent="0.25">
      <c r="A37" s="3" t="s">
        <v>567</v>
      </c>
      <c r="B37" s="3">
        <v>107</v>
      </c>
      <c r="C37" s="3" t="s">
        <v>310</v>
      </c>
      <c r="D37" s="3" t="s">
        <v>311</v>
      </c>
      <c r="E37" s="9">
        <v>1.3100000000000003</v>
      </c>
      <c r="F37" s="3">
        <v>2</v>
      </c>
    </row>
    <row r="38" spans="1:6" x14ac:dyDescent="0.25">
      <c r="A38" s="3" t="s">
        <v>571</v>
      </c>
      <c r="B38" s="3">
        <v>108</v>
      </c>
      <c r="C38" s="3" t="s">
        <v>450</v>
      </c>
      <c r="D38" s="3" t="s">
        <v>451</v>
      </c>
      <c r="E38" s="9">
        <v>1.3700000000000003</v>
      </c>
      <c r="F38" s="3">
        <v>2</v>
      </c>
    </row>
    <row r="39" spans="1:6" x14ac:dyDescent="0.25">
      <c r="A39" s="3" t="s">
        <v>572</v>
      </c>
      <c r="B39" s="3">
        <v>109</v>
      </c>
      <c r="C39" s="3" t="s">
        <v>490</v>
      </c>
      <c r="D39" s="3" t="s">
        <v>491</v>
      </c>
      <c r="E39" s="9">
        <v>1.4400000000000004</v>
      </c>
      <c r="F39" s="3">
        <v>2</v>
      </c>
    </row>
    <row r="40" spans="1:6" x14ac:dyDescent="0.25">
      <c r="A40" s="3" t="s">
        <v>580</v>
      </c>
      <c r="B40" s="3">
        <v>110</v>
      </c>
      <c r="C40" s="3" t="s">
        <v>424</v>
      </c>
      <c r="D40" s="3" t="s">
        <v>425</v>
      </c>
      <c r="E40" s="9">
        <v>1.5000000000000004</v>
      </c>
      <c r="F40" s="3">
        <v>2</v>
      </c>
    </row>
    <row r="41" spans="1:6" x14ac:dyDescent="0.25">
      <c r="A41" s="3" t="s">
        <v>570</v>
      </c>
      <c r="B41" s="3">
        <v>111</v>
      </c>
      <c r="C41" s="3" t="s">
        <v>333</v>
      </c>
      <c r="D41" s="3" t="s">
        <v>334</v>
      </c>
      <c r="E41" s="9">
        <v>1.5700000000000005</v>
      </c>
      <c r="F41" s="3">
        <v>2</v>
      </c>
    </row>
    <row r="42" spans="1:6" x14ac:dyDescent="0.25">
      <c r="A42" s="203"/>
      <c r="B42" s="203"/>
      <c r="C42" s="203"/>
      <c r="D42" s="203" t="s">
        <v>7</v>
      </c>
      <c r="E42" s="204"/>
      <c r="F42" s="203"/>
    </row>
    <row r="43" spans="1:6" x14ac:dyDescent="0.25">
      <c r="A43" s="3" t="s">
        <v>574</v>
      </c>
      <c r="B43" s="3">
        <v>112</v>
      </c>
      <c r="C43" s="3" t="s">
        <v>386</v>
      </c>
      <c r="D43" s="3" t="s">
        <v>387</v>
      </c>
      <c r="E43" s="9">
        <v>2.1800000000000002</v>
      </c>
      <c r="F43" s="3">
        <v>2</v>
      </c>
    </row>
    <row r="44" spans="1:6" x14ac:dyDescent="0.25">
      <c r="A44" s="3" t="s">
        <v>576</v>
      </c>
      <c r="B44" s="3">
        <v>113</v>
      </c>
      <c r="C44" s="3" t="s">
        <v>392</v>
      </c>
      <c r="D44" s="3" t="s">
        <v>393</v>
      </c>
      <c r="E44" s="9">
        <v>2.25</v>
      </c>
      <c r="F44" s="3">
        <v>2</v>
      </c>
    </row>
    <row r="45" spans="1:6" x14ac:dyDescent="0.25">
      <c r="A45" s="3" t="s">
        <v>577</v>
      </c>
      <c r="B45" s="3">
        <v>114</v>
      </c>
      <c r="C45" s="3" t="s">
        <v>402</v>
      </c>
      <c r="D45" s="3" t="s">
        <v>403</v>
      </c>
      <c r="E45" s="9">
        <v>2.31</v>
      </c>
      <c r="F45" s="3">
        <v>2</v>
      </c>
    </row>
    <row r="46" spans="1:6" x14ac:dyDescent="0.25">
      <c r="A46" s="3" t="s">
        <v>569</v>
      </c>
      <c r="B46" s="3">
        <v>115</v>
      </c>
      <c r="C46" s="3" t="s">
        <v>260</v>
      </c>
      <c r="D46" s="3" t="s">
        <v>261</v>
      </c>
      <c r="E46" s="9">
        <v>2.38</v>
      </c>
      <c r="F46" s="3">
        <v>2</v>
      </c>
    </row>
    <row r="47" spans="1:6" x14ac:dyDescent="0.25">
      <c r="A47" s="3" t="s">
        <v>566</v>
      </c>
      <c r="B47" s="3">
        <v>116</v>
      </c>
      <c r="C47" s="3" t="s">
        <v>435</v>
      </c>
      <c r="D47" s="3" t="s">
        <v>436</v>
      </c>
      <c r="E47" s="9">
        <v>2.44</v>
      </c>
      <c r="F47" s="3">
        <v>2</v>
      </c>
    </row>
    <row r="48" spans="1:6" x14ac:dyDescent="0.25">
      <c r="A48" s="3" t="s">
        <v>580</v>
      </c>
      <c r="B48" s="3">
        <v>117</v>
      </c>
      <c r="C48" s="3" t="s">
        <v>265</v>
      </c>
      <c r="D48" s="3" t="s">
        <v>266</v>
      </c>
      <c r="E48" s="9">
        <v>2.5099999999999998</v>
      </c>
      <c r="F48" s="3">
        <v>2</v>
      </c>
    </row>
    <row r="49" spans="1:6" x14ac:dyDescent="0.25">
      <c r="A49" s="3" t="s">
        <v>573</v>
      </c>
      <c r="B49" s="3">
        <v>118</v>
      </c>
      <c r="C49" s="3" t="s">
        <v>278</v>
      </c>
      <c r="D49" s="3" t="s">
        <v>279</v>
      </c>
      <c r="E49" s="9">
        <v>2.57</v>
      </c>
      <c r="F49" s="3">
        <v>2</v>
      </c>
    </row>
    <row r="50" spans="1:6" x14ac:dyDescent="0.25">
      <c r="A50" s="3" t="s">
        <v>575</v>
      </c>
      <c r="B50" s="3">
        <v>119</v>
      </c>
      <c r="C50" s="3" t="s">
        <v>234</v>
      </c>
      <c r="D50" s="3" t="s">
        <v>235</v>
      </c>
      <c r="E50" s="9">
        <v>3.04</v>
      </c>
      <c r="F50" s="3">
        <v>2</v>
      </c>
    </row>
    <row r="51" spans="1:6" x14ac:dyDescent="0.25">
      <c r="A51" s="3" t="s">
        <v>562</v>
      </c>
      <c r="B51" s="3">
        <v>120</v>
      </c>
      <c r="C51" s="3" t="s">
        <v>240</v>
      </c>
      <c r="D51" s="3" t="s">
        <v>241</v>
      </c>
      <c r="E51" s="9">
        <v>3.1</v>
      </c>
      <c r="F51" s="3">
        <v>2</v>
      </c>
    </row>
    <row r="52" spans="1:6" x14ac:dyDescent="0.25">
      <c r="A52" s="3" t="s">
        <v>564</v>
      </c>
      <c r="B52" s="3">
        <v>121</v>
      </c>
      <c r="C52" s="3" t="s">
        <v>286</v>
      </c>
      <c r="D52" s="3" t="s">
        <v>287</v>
      </c>
      <c r="E52" s="9">
        <v>3.17</v>
      </c>
      <c r="F52" s="3">
        <v>2</v>
      </c>
    </row>
    <row r="53" spans="1:6" x14ac:dyDescent="0.25">
      <c r="A53" s="3" t="s">
        <v>565</v>
      </c>
      <c r="B53" s="3">
        <v>122</v>
      </c>
      <c r="C53" s="3" t="s">
        <v>280</v>
      </c>
      <c r="D53" s="3" t="s">
        <v>281</v>
      </c>
      <c r="E53" s="9">
        <v>3.23</v>
      </c>
      <c r="F53" s="3">
        <v>2</v>
      </c>
    </row>
    <row r="54" spans="1:6" x14ac:dyDescent="0.25">
      <c r="A54" s="3" t="s">
        <v>579</v>
      </c>
      <c r="B54" s="3">
        <v>123</v>
      </c>
      <c r="C54" s="3" t="s">
        <v>518</v>
      </c>
      <c r="D54" s="3" t="s">
        <v>522</v>
      </c>
      <c r="E54" s="9">
        <v>3.3</v>
      </c>
      <c r="F54" s="3">
        <v>2</v>
      </c>
    </row>
    <row r="55" spans="1:6" x14ac:dyDescent="0.25">
      <c r="A55" s="3"/>
      <c r="B55" s="3" t="s">
        <v>72</v>
      </c>
      <c r="C55" s="3"/>
      <c r="D55" s="3"/>
      <c r="E55" s="3"/>
      <c r="F55" s="3"/>
    </row>
    <row r="56" spans="1:6" x14ac:dyDescent="0.25">
      <c r="A56" s="3" t="s">
        <v>557</v>
      </c>
      <c r="B56" s="3">
        <v>74</v>
      </c>
      <c r="C56" s="3" t="s">
        <v>187</v>
      </c>
      <c r="D56" s="3" t="s">
        <v>369</v>
      </c>
      <c r="E56" s="9">
        <v>9</v>
      </c>
      <c r="F56" s="3">
        <v>3</v>
      </c>
    </row>
    <row r="57" spans="1:6" x14ac:dyDescent="0.25">
      <c r="A57" s="3" t="s">
        <v>558</v>
      </c>
      <c r="B57" s="3">
        <v>75</v>
      </c>
      <c r="C57" s="3" t="s">
        <v>479</v>
      </c>
      <c r="D57" s="3" t="s">
        <v>480</v>
      </c>
      <c r="E57" s="9">
        <v>9.07</v>
      </c>
      <c r="F57" s="3">
        <v>3</v>
      </c>
    </row>
    <row r="58" spans="1:6" x14ac:dyDescent="0.25">
      <c r="A58" s="52" t="s">
        <v>568</v>
      </c>
      <c r="B58" s="3">
        <v>76</v>
      </c>
      <c r="C58" s="3" t="s">
        <v>372</v>
      </c>
      <c r="D58" s="3" t="s">
        <v>373</v>
      </c>
      <c r="E58" s="9">
        <v>9.1300000000000008</v>
      </c>
      <c r="F58" s="3">
        <v>3</v>
      </c>
    </row>
    <row r="59" spans="1:6" x14ac:dyDescent="0.25">
      <c r="A59" s="3" t="s">
        <v>561</v>
      </c>
      <c r="B59" s="3">
        <v>77</v>
      </c>
      <c r="C59" s="3" t="s">
        <v>327</v>
      </c>
      <c r="D59" s="3" t="s">
        <v>328</v>
      </c>
      <c r="E59" s="9">
        <v>9.2000000000000011</v>
      </c>
      <c r="F59" s="3">
        <v>3</v>
      </c>
    </row>
    <row r="60" spans="1:6" x14ac:dyDescent="0.25">
      <c r="A60" s="3" t="s">
        <v>563</v>
      </c>
      <c r="B60" s="3">
        <v>78</v>
      </c>
      <c r="C60" s="3" t="s">
        <v>359</v>
      </c>
      <c r="D60" s="3" t="s">
        <v>360</v>
      </c>
      <c r="E60" s="9">
        <v>9.2600000000000016</v>
      </c>
      <c r="F60" s="3">
        <v>3</v>
      </c>
    </row>
    <row r="61" spans="1:6" x14ac:dyDescent="0.25">
      <c r="A61" s="3" t="s">
        <v>571</v>
      </c>
      <c r="B61" s="3">
        <v>79</v>
      </c>
      <c r="C61" s="3" t="s">
        <v>452</v>
      </c>
      <c r="D61" s="3" t="s">
        <v>453</v>
      </c>
      <c r="E61" s="9">
        <v>9.3300000000000018</v>
      </c>
      <c r="F61" s="3">
        <v>3</v>
      </c>
    </row>
    <row r="62" spans="1:6" x14ac:dyDescent="0.25">
      <c r="A62" s="3" t="s">
        <v>567</v>
      </c>
      <c r="B62" s="3">
        <v>80</v>
      </c>
      <c r="C62" s="3" t="s">
        <v>307</v>
      </c>
      <c r="D62" s="3" t="s">
        <v>509</v>
      </c>
      <c r="E62" s="9">
        <v>9.3900000000000023</v>
      </c>
      <c r="F62" s="3">
        <v>3</v>
      </c>
    </row>
    <row r="63" spans="1:6" x14ac:dyDescent="0.25">
      <c r="A63" s="3" t="s">
        <v>566</v>
      </c>
      <c r="B63" s="3">
        <v>81</v>
      </c>
      <c r="C63" s="3" t="s">
        <v>433</v>
      </c>
      <c r="D63" s="3" t="s">
        <v>434</v>
      </c>
      <c r="E63" s="9">
        <v>9.4600000000000026</v>
      </c>
      <c r="F63" s="3">
        <v>3</v>
      </c>
    </row>
    <row r="64" spans="1:6" x14ac:dyDescent="0.25">
      <c r="A64" s="3" t="s">
        <v>573</v>
      </c>
      <c r="B64" s="3">
        <v>82</v>
      </c>
      <c r="C64" s="3" t="s">
        <v>274</v>
      </c>
      <c r="D64" s="3" t="s">
        <v>275</v>
      </c>
      <c r="E64" s="9">
        <v>9.5200000000000031</v>
      </c>
      <c r="F64" s="3">
        <v>3</v>
      </c>
    </row>
    <row r="65" spans="1:6" x14ac:dyDescent="0.25">
      <c r="A65" s="3" t="s">
        <v>580</v>
      </c>
      <c r="B65" s="3">
        <v>83</v>
      </c>
      <c r="C65" s="3" t="s">
        <v>267</v>
      </c>
      <c r="D65" s="3" t="s">
        <v>268</v>
      </c>
      <c r="E65" s="9">
        <v>9.5900000000000034</v>
      </c>
      <c r="F65" s="3">
        <v>3</v>
      </c>
    </row>
    <row r="66" spans="1:6" x14ac:dyDescent="0.25">
      <c r="A66" s="52" t="s">
        <v>574</v>
      </c>
      <c r="B66" s="3">
        <v>84</v>
      </c>
      <c r="C66" s="3" t="s">
        <v>384</v>
      </c>
      <c r="D66" s="3" t="s">
        <v>385</v>
      </c>
      <c r="E66" s="9">
        <v>10.050000000000001</v>
      </c>
      <c r="F66" s="3">
        <v>3</v>
      </c>
    </row>
    <row r="67" spans="1:6" x14ac:dyDescent="0.25">
      <c r="A67" s="3" t="s">
        <v>569</v>
      </c>
      <c r="B67" s="3">
        <v>85</v>
      </c>
      <c r="C67" s="3" t="s">
        <v>108</v>
      </c>
      <c r="D67" s="3" t="s">
        <v>109</v>
      </c>
      <c r="E67" s="9">
        <v>10.120000000000001</v>
      </c>
      <c r="F67" s="3">
        <v>3</v>
      </c>
    </row>
    <row r="68" spans="1:6" x14ac:dyDescent="0.25">
      <c r="A68" s="203"/>
      <c r="B68" s="203"/>
      <c r="C68" s="203"/>
      <c r="D68" s="203" t="s">
        <v>7</v>
      </c>
      <c r="E68" s="204"/>
      <c r="F68" s="203"/>
    </row>
    <row r="69" spans="1:6" x14ac:dyDescent="0.25">
      <c r="A69" s="3" t="s">
        <v>572</v>
      </c>
      <c r="B69" s="3">
        <v>86</v>
      </c>
      <c r="C69" s="3" t="s">
        <v>492</v>
      </c>
      <c r="D69" s="3" t="s">
        <v>493</v>
      </c>
      <c r="E69" s="9">
        <v>10.3</v>
      </c>
      <c r="F69" s="3">
        <v>3</v>
      </c>
    </row>
    <row r="70" spans="1:6" x14ac:dyDescent="0.25">
      <c r="A70" s="3" t="s">
        <v>578</v>
      </c>
      <c r="B70" s="3">
        <v>87</v>
      </c>
      <c r="C70" s="3" t="s">
        <v>420</v>
      </c>
      <c r="D70" s="3" t="s">
        <v>421</v>
      </c>
      <c r="E70" s="9">
        <v>10.370000000000001</v>
      </c>
      <c r="F70" s="3">
        <v>3</v>
      </c>
    </row>
    <row r="71" spans="1:6" x14ac:dyDescent="0.25">
      <c r="A71" s="3" t="s">
        <v>576</v>
      </c>
      <c r="B71" s="3">
        <v>88</v>
      </c>
      <c r="C71" s="3" t="s">
        <v>394</v>
      </c>
      <c r="D71" s="3" t="s">
        <v>395</v>
      </c>
      <c r="E71" s="9">
        <v>10.430000000000001</v>
      </c>
      <c r="F71" s="3">
        <v>3</v>
      </c>
    </row>
    <row r="72" spans="1:6" x14ac:dyDescent="0.25">
      <c r="A72" s="3" t="s">
        <v>577</v>
      </c>
      <c r="B72" s="3">
        <v>89</v>
      </c>
      <c r="C72" s="3" t="s">
        <v>400</v>
      </c>
      <c r="D72" s="3" t="s">
        <v>401</v>
      </c>
      <c r="E72" s="9">
        <v>10.500000000000002</v>
      </c>
      <c r="F72" s="3">
        <v>3</v>
      </c>
    </row>
    <row r="73" spans="1:6" x14ac:dyDescent="0.25">
      <c r="A73" s="3" t="s">
        <v>570</v>
      </c>
      <c r="B73" s="3">
        <v>90</v>
      </c>
      <c r="C73" s="3" t="s">
        <v>337</v>
      </c>
      <c r="D73" s="3" t="s">
        <v>338</v>
      </c>
      <c r="E73" s="9">
        <v>10.560000000000002</v>
      </c>
      <c r="F73" s="3">
        <v>3</v>
      </c>
    </row>
    <row r="74" spans="1:6" x14ac:dyDescent="0.25">
      <c r="A74" s="3" t="s">
        <v>575</v>
      </c>
      <c r="B74" s="3">
        <v>91</v>
      </c>
      <c r="C74" s="3" t="s">
        <v>228</v>
      </c>
      <c r="D74" s="3" t="s">
        <v>229</v>
      </c>
      <c r="E74" s="9">
        <v>11.03</v>
      </c>
      <c r="F74" s="3">
        <v>3</v>
      </c>
    </row>
    <row r="75" spans="1:6" x14ac:dyDescent="0.25">
      <c r="A75" s="3" t="s">
        <v>562</v>
      </c>
      <c r="B75" s="3">
        <v>92</v>
      </c>
      <c r="C75" s="3" t="s">
        <v>238</v>
      </c>
      <c r="D75" s="3" t="s">
        <v>239</v>
      </c>
      <c r="E75" s="9">
        <v>11.09</v>
      </c>
      <c r="F75" s="3">
        <v>3</v>
      </c>
    </row>
    <row r="76" spans="1:6" x14ac:dyDescent="0.25">
      <c r="A76" s="3" t="s">
        <v>559</v>
      </c>
      <c r="B76" s="3">
        <v>93</v>
      </c>
      <c r="C76" s="3" t="s">
        <v>27</v>
      </c>
      <c r="D76" s="3" t="s">
        <v>28</v>
      </c>
      <c r="E76" s="9">
        <v>11.16</v>
      </c>
      <c r="F76" s="3">
        <v>3</v>
      </c>
    </row>
    <row r="77" spans="1:6" x14ac:dyDescent="0.25">
      <c r="A77" s="52" t="s">
        <v>560</v>
      </c>
      <c r="B77" s="3">
        <v>94</v>
      </c>
      <c r="C77" s="3" t="s">
        <v>465</v>
      </c>
      <c r="D77" s="3" t="s">
        <v>466</v>
      </c>
      <c r="E77" s="9">
        <v>11.22</v>
      </c>
      <c r="F77" s="3">
        <v>3</v>
      </c>
    </row>
    <row r="78" spans="1:6" x14ac:dyDescent="0.25">
      <c r="A78" s="3" t="s">
        <v>565</v>
      </c>
      <c r="B78" s="3">
        <v>95</v>
      </c>
      <c r="C78" s="3" t="s">
        <v>282</v>
      </c>
      <c r="D78" s="3" t="s">
        <v>283</v>
      </c>
      <c r="E78" s="9">
        <v>11.290000000000001</v>
      </c>
      <c r="F78" s="3">
        <v>3</v>
      </c>
    </row>
    <row r="79" spans="1:6" x14ac:dyDescent="0.25">
      <c r="A79" s="52" t="s">
        <v>564</v>
      </c>
      <c r="B79" s="3">
        <v>96</v>
      </c>
      <c r="C79" s="3" t="s">
        <v>551</v>
      </c>
      <c r="D79" s="3" t="s">
        <v>549</v>
      </c>
      <c r="E79" s="9">
        <v>11.350000000000001</v>
      </c>
      <c r="F79" s="3">
        <v>3</v>
      </c>
    </row>
    <row r="80" spans="1:6" x14ac:dyDescent="0.25">
      <c r="A80" s="52" t="s">
        <v>579</v>
      </c>
      <c r="B80" s="3">
        <v>97</v>
      </c>
      <c r="C80" s="3" t="s">
        <v>519</v>
      </c>
      <c r="D80" s="3" t="s">
        <v>523</v>
      </c>
      <c r="E80" s="3">
        <v>11.42</v>
      </c>
      <c r="F80" s="3">
        <v>3</v>
      </c>
    </row>
    <row r="81" spans="1:6" x14ac:dyDescent="0.25">
      <c r="A81" s="203"/>
      <c r="B81" s="203" t="s">
        <v>74</v>
      </c>
      <c r="C81" s="203"/>
      <c r="D81" s="203"/>
      <c r="E81" s="204" t="s">
        <v>8</v>
      </c>
      <c r="F81" s="203"/>
    </row>
    <row r="82" spans="1:6" x14ac:dyDescent="0.25">
      <c r="A82" s="72" t="s">
        <v>560</v>
      </c>
      <c r="B82" s="72">
        <v>124</v>
      </c>
      <c r="C82" s="3" t="s">
        <v>42</v>
      </c>
      <c r="D82" s="3" t="s">
        <v>43</v>
      </c>
      <c r="E82" s="9">
        <v>12.45</v>
      </c>
      <c r="F82" s="72">
        <v>3</v>
      </c>
    </row>
    <row r="83" spans="1:6" x14ac:dyDescent="0.25">
      <c r="A83" s="72" t="s">
        <v>568</v>
      </c>
      <c r="B83" s="72">
        <v>125</v>
      </c>
      <c r="C83" s="3" t="s">
        <v>374</v>
      </c>
      <c r="D83" s="3" t="s">
        <v>375</v>
      </c>
      <c r="E83" s="9">
        <v>12.52</v>
      </c>
      <c r="F83" s="72">
        <v>3</v>
      </c>
    </row>
    <row r="84" spans="1:6" x14ac:dyDescent="0.25">
      <c r="A84" s="82" t="s">
        <v>557</v>
      </c>
      <c r="B84" s="82">
        <v>126</v>
      </c>
      <c r="C84" s="3" t="s">
        <v>367</v>
      </c>
      <c r="D84" s="3" t="s">
        <v>368</v>
      </c>
      <c r="E84" s="9">
        <v>12.58</v>
      </c>
      <c r="F84" s="82">
        <v>3</v>
      </c>
    </row>
    <row r="85" spans="1:6" x14ac:dyDescent="0.25">
      <c r="A85" s="72" t="s">
        <v>558</v>
      </c>
      <c r="B85" s="72">
        <v>127</v>
      </c>
      <c r="C85" s="3" t="s">
        <v>483</v>
      </c>
      <c r="D85" s="3" t="s">
        <v>484</v>
      </c>
      <c r="E85" s="9">
        <v>1.05</v>
      </c>
      <c r="F85" s="72">
        <v>3</v>
      </c>
    </row>
    <row r="86" spans="1:6" x14ac:dyDescent="0.25">
      <c r="A86" s="72" t="s">
        <v>559</v>
      </c>
      <c r="B86" s="72">
        <v>128</v>
      </c>
      <c r="C86" s="3" t="s">
        <v>32</v>
      </c>
      <c r="D86" s="3" t="s">
        <v>208</v>
      </c>
      <c r="E86" s="9">
        <v>1.1100000000000001</v>
      </c>
      <c r="F86" s="72">
        <v>3</v>
      </c>
    </row>
    <row r="87" spans="1:6" x14ac:dyDescent="0.25">
      <c r="A87" s="72" t="s">
        <v>561</v>
      </c>
      <c r="B87" s="72">
        <v>129</v>
      </c>
      <c r="C87" s="3" t="s">
        <v>329</v>
      </c>
      <c r="D87" s="3" t="s">
        <v>330</v>
      </c>
      <c r="E87" s="9">
        <v>1.1800000000000002</v>
      </c>
      <c r="F87" s="72">
        <v>3</v>
      </c>
    </row>
    <row r="88" spans="1:6" x14ac:dyDescent="0.25">
      <c r="A88" s="72" t="s">
        <v>581</v>
      </c>
      <c r="B88" s="72">
        <v>130</v>
      </c>
      <c r="C88" s="3" t="s">
        <v>357</v>
      </c>
      <c r="D88" s="3" t="s">
        <v>358</v>
      </c>
      <c r="E88" s="9">
        <v>1.2400000000000002</v>
      </c>
      <c r="F88" s="72">
        <v>3</v>
      </c>
    </row>
    <row r="89" spans="1:6" x14ac:dyDescent="0.25">
      <c r="A89" s="72" t="s">
        <v>571</v>
      </c>
      <c r="B89" s="72">
        <v>131</v>
      </c>
      <c r="C89" s="3" t="s">
        <v>454</v>
      </c>
      <c r="D89" s="3" t="s">
        <v>455</v>
      </c>
      <c r="E89" s="9">
        <v>1.3100000000000003</v>
      </c>
      <c r="F89" s="72">
        <v>3</v>
      </c>
    </row>
    <row r="90" spans="1:6" x14ac:dyDescent="0.25">
      <c r="A90" s="72" t="s">
        <v>572</v>
      </c>
      <c r="B90" s="72">
        <v>132</v>
      </c>
      <c r="C90" s="3" t="s">
        <v>494</v>
      </c>
      <c r="D90" s="3" t="s">
        <v>495</v>
      </c>
      <c r="E90" s="9">
        <v>1.3700000000000003</v>
      </c>
      <c r="F90" s="72">
        <v>3</v>
      </c>
    </row>
    <row r="91" spans="1:6" x14ac:dyDescent="0.25">
      <c r="A91" s="72" t="s">
        <v>573</v>
      </c>
      <c r="B91" s="72">
        <v>133</v>
      </c>
      <c r="C91" s="3" t="s">
        <v>276</v>
      </c>
      <c r="D91" s="3" t="s">
        <v>277</v>
      </c>
      <c r="E91" s="9">
        <v>1.4400000000000004</v>
      </c>
      <c r="F91" s="72">
        <v>3</v>
      </c>
    </row>
    <row r="92" spans="1:6" x14ac:dyDescent="0.25">
      <c r="A92" s="72" t="s">
        <v>567</v>
      </c>
      <c r="B92" s="72">
        <v>134</v>
      </c>
      <c r="C92" s="3" t="s">
        <v>301</v>
      </c>
      <c r="D92" s="3" t="s">
        <v>302</v>
      </c>
      <c r="E92" s="9">
        <v>1.5000000000000004</v>
      </c>
      <c r="F92" s="72">
        <v>3</v>
      </c>
    </row>
    <row r="93" spans="1:6" x14ac:dyDescent="0.25">
      <c r="A93" s="3" t="s">
        <v>569</v>
      </c>
      <c r="B93" s="72">
        <v>135</v>
      </c>
      <c r="C93" s="3" t="s">
        <v>262</v>
      </c>
      <c r="D93" s="3" t="s">
        <v>263</v>
      </c>
      <c r="E93" s="9">
        <v>1.5700000000000005</v>
      </c>
      <c r="F93" s="3">
        <v>3</v>
      </c>
    </row>
    <row r="94" spans="1:6" x14ac:dyDescent="0.25">
      <c r="A94" s="203"/>
      <c r="B94" s="203"/>
      <c r="C94" s="203"/>
      <c r="D94" s="203" t="s">
        <v>7</v>
      </c>
      <c r="E94" s="204"/>
      <c r="F94" s="203"/>
    </row>
    <row r="95" spans="1:6" x14ac:dyDescent="0.25">
      <c r="A95" s="3" t="s">
        <v>570</v>
      </c>
      <c r="B95" s="3">
        <v>136</v>
      </c>
      <c r="C95" s="3" t="s">
        <v>335</v>
      </c>
      <c r="D95" s="3" t="s">
        <v>336</v>
      </c>
      <c r="E95" s="9">
        <v>2.1800000000000002</v>
      </c>
      <c r="F95" s="3">
        <v>3</v>
      </c>
    </row>
    <row r="96" spans="1:6" x14ac:dyDescent="0.25">
      <c r="A96" s="3" t="s">
        <v>578</v>
      </c>
      <c r="B96" s="3">
        <v>137</v>
      </c>
      <c r="C96" s="3" t="s">
        <v>422</v>
      </c>
      <c r="D96" s="3" t="s">
        <v>423</v>
      </c>
      <c r="E96" s="9">
        <v>2.25</v>
      </c>
      <c r="F96" s="3">
        <v>3</v>
      </c>
    </row>
    <row r="97" spans="1:6" x14ac:dyDescent="0.25">
      <c r="A97" s="3" t="s">
        <v>574</v>
      </c>
      <c r="B97" s="3">
        <v>138</v>
      </c>
      <c r="C97" s="3" t="s">
        <v>388</v>
      </c>
      <c r="D97" s="3" t="s">
        <v>389</v>
      </c>
      <c r="E97" s="9">
        <v>2.31</v>
      </c>
      <c r="F97" s="3">
        <v>3</v>
      </c>
    </row>
    <row r="98" spans="1:6" x14ac:dyDescent="0.25">
      <c r="A98" s="3" t="s">
        <v>576</v>
      </c>
      <c r="B98" s="3">
        <v>139</v>
      </c>
      <c r="C98" s="3" t="s">
        <v>396</v>
      </c>
      <c r="D98" s="3" t="s">
        <v>397</v>
      </c>
      <c r="E98" s="9">
        <v>2.38</v>
      </c>
      <c r="F98" s="3">
        <v>3</v>
      </c>
    </row>
    <row r="99" spans="1:6" x14ac:dyDescent="0.25">
      <c r="A99" s="3" t="s">
        <v>577</v>
      </c>
      <c r="B99" s="3">
        <v>140</v>
      </c>
      <c r="C99" s="3" t="s">
        <v>404</v>
      </c>
      <c r="D99" s="3" t="s">
        <v>405</v>
      </c>
      <c r="E99" s="9">
        <v>2.44</v>
      </c>
      <c r="F99" s="3">
        <v>3</v>
      </c>
    </row>
    <row r="100" spans="1:6" x14ac:dyDescent="0.25">
      <c r="A100" s="52" t="s">
        <v>579</v>
      </c>
      <c r="B100" s="52">
        <v>141</v>
      </c>
      <c r="C100" s="3" t="s">
        <v>520</v>
      </c>
      <c r="D100" s="3" t="s">
        <v>524</v>
      </c>
      <c r="E100" s="9">
        <v>2.5099999999999998</v>
      </c>
      <c r="F100" s="52">
        <v>3</v>
      </c>
    </row>
    <row r="101" spans="1:6" x14ac:dyDescent="0.25">
      <c r="A101" s="3" t="s">
        <v>566</v>
      </c>
      <c r="B101" s="3">
        <v>142</v>
      </c>
      <c r="C101" s="3" t="s">
        <v>437</v>
      </c>
      <c r="D101" s="3" t="s">
        <v>438</v>
      </c>
      <c r="E101" s="9">
        <v>2.57</v>
      </c>
      <c r="F101" s="3">
        <v>3</v>
      </c>
    </row>
    <row r="102" spans="1:6" x14ac:dyDescent="0.25">
      <c r="A102" s="3" t="s">
        <v>562</v>
      </c>
      <c r="B102" s="3">
        <v>143</v>
      </c>
      <c r="C102" s="3" t="s">
        <v>242</v>
      </c>
      <c r="D102" s="3" t="s">
        <v>243</v>
      </c>
      <c r="E102" s="9">
        <v>3.04</v>
      </c>
      <c r="F102" s="3">
        <v>3</v>
      </c>
    </row>
    <row r="103" spans="1:6" x14ac:dyDescent="0.25">
      <c r="A103" s="3" t="s">
        <v>575</v>
      </c>
      <c r="B103" s="3">
        <v>144</v>
      </c>
      <c r="C103" s="3" t="s">
        <v>233</v>
      </c>
      <c r="D103" s="3" t="s">
        <v>232</v>
      </c>
      <c r="E103" s="9">
        <v>3.1</v>
      </c>
      <c r="F103" s="3">
        <v>3</v>
      </c>
    </row>
    <row r="104" spans="1:6" x14ac:dyDescent="0.25">
      <c r="A104" s="3" t="s">
        <v>564</v>
      </c>
      <c r="B104" s="3">
        <v>145</v>
      </c>
      <c r="C104" s="3" t="s">
        <v>288</v>
      </c>
      <c r="D104" s="3" t="s">
        <v>289</v>
      </c>
      <c r="E104" s="9">
        <v>3.17</v>
      </c>
      <c r="F104" s="3">
        <v>3</v>
      </c>
    </row>
    <row r="105" spans="1:6" x14ac:dyDescent="0.25">
      <c r="A105" s="3" t="s">
        <v>565</v>
      </c>
      <c r="B105" s="3">
        <v>146</v>
      </c>
      <c r="C105" s="3" t="s">
        <v>284</v>
      </c>
      <c r="D105" s="3" t="s">
        <v>285</v>
      </c>
      <c r="E105" s="9">
        <v>3.23</v>
      </c>
      <c r="F105" s="3">
        <v>3</v>
      </c>
    </row>
    <row r="106" spans="1:6" x14ac:dyDescent="0.25">
      <c r="A106" s="3" t="s">
        <v>580</v>
      </c>
      <c r="B106" s="3">
        <v>147</v>
      </c>
      <c r="C106" s="3" t="s">
        <v>269</v>
      </c>
      <c r="D106" s="3" t="s">
        <v>270</v>
      </c>
      <c r="E106" s="9">
        <v>3.3</v>
      </c>
      <c r="F106" s="3">
        <v>3</v>
      </c>
    </row>
  </sheetData>
  <pageMargins left="0.23622047244094491" right="0.23622047244094491" top="0.74803149606299213" bottom="0.74803149606299213" header="0.31496062992125984" footer="0.31496062992125984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4" zoomScaleNormal="100" workbookViewId="0">
      <selection activeCell="D43" sqref="D43"/>
    </sheetView>
  </sheetViews>
  <sheetFormatPr defaultRowHeight="15" x14ac:dyDescent="0.25"/>
  <cols>
    <col min="2" max="2" width="15.140625" bestFit="1" customWidth="1"/>
    <col min="4" max="4" width="17.7109375" bestFit="1" customWidth="1"/>
    <col min="5" max="5" width="26.7109375" bestFit="1" customWidth="1"/>
  </cols>
  <sheetData>
    <row r="1" spans="1:6" x14ac:dyDescent="0.25">
      <c r="A1" s="145" t="s">
        <v>659</v>
      </c>
    </row>
    <row r="2" spans="1:6" x14ac:dyDescent="0.25">
      <c r="A2" t="s">
        <v>0</v>
      </c>
      <c r="B2" t="s">
        <v>1</v>
      </c>
      <c r="C2" t="s">
        <v>3</v>
      </c>
      <c r="D2" t="s">
        <v>4</v>
      </c>
      <c r="E2" t="s">
        <v>5</v>
      </c>
      <c r="F2" t="s">
        <v>6</v>
      </c>
    </row>
    <row r="3" spans="1:6" x14ac:dyDescent="0.25">
      <c r="C3" t="s">
        <v>67</v>
      </c>
      <c r="D3" t="s">
        <v>75</v>
      </c>
    </row>
    <row r="4" spans="1:6" x14ac:dyDescent="0.25">
      <c r="A4" s="3"/>
      <c r="B4" s="3" t="s">
        <v>527</v>
      </c>
      <c r="C4" s="3">
        <v>151</v>
      </c>
      <c r="D4" s="3" t="str">
        <f>VLOOKUP(C4,Entries!J:P,7,FALSE)</f>
        <v xml:space="preserve"> WD</v>
      </c>
      <c r="E4" s="3" t="str">
        <f>VLOOKUP(C4,Entries!J:Q,8,FALSE)</f>
        <v>WD</v>
      </c>
      <c r="F4" s="9">
        <v>8.4499999999999993</v>
      </c>
    </row>
    <row r="5" spans="1:6" x14ac:dyDescent="0.25">
      <c r="A5" s="3"/>
      <c r="B5" s="3" t="s">
        <v>49</v>
      </c>
      <c r="C5" s="3">
        <f>C4+1</f>
        <v>152</v>
      </c>
      <c r="D5" s="3" t="str">
        <f>VLOOKUP(C5,Entries!J:P,7,FALSE)</f>
        <v>Ali Lewis</v>
      </c>
      <c r="E5" s="3" t="str">
        <f>VLOOKUP(C5,Entries!J:Q,8,FALSE)</f>
        <v>Piper Jackson</v>
      </c>
      <c r="F5" s="9">
        <f>F4+0.04</f>
        <v>8.4899999999999984</v>
      </c>
    </row>
    <row r="6" spans="1:6" x14ac:dyDescent="0.25">
      <c r="A6" s="3"/>
      <c r="B6" s="48" t="s">
        <v>528</v>
      </c>
      <c r="C6" s="3">
        <f>C5+1</f>
        <v>153</v>
      </c>
      <c r="D6" s="3" t="str">
        <f>VLOOKUP(C6,Entries!J:P,7,FALSE)</f>
        <v>Lily Beth Collins</v>
      </c>
      <c r="E6" s="3" t="str">
        <f>VLOOKUP(C6,Entries!J:Q,8,FALSE)</f>
        <v>Corbally Bobby</v>
      </c>
      <c r="F6" s="9">
        <f>F5+0.04</f>
        <v>8.5299999999999976</v>
      </c>
    </row>
    <row r="7" spans="1:6" x14ac:dyDescent="0.25">
      <c r="A7" s="3"/>
      <c r="B7" s="3" t="s">
        <v>205</v>
      </c>
      <c r="C7" s="3">
        <f>C6+1</f>
        <v>154</v>
      </c>
      <c r="D7" s="3" t="str">
        <f>VLOOKUP(C7,Entries!J:P,7,FALSE)</f>
        <v>Amelia French</v>
      </c>
      <c r="E7" s="3" t="str">
        <f>VLOOKUP(C7,Entries!J:Q,8,FALSE)</f>
        <v>Brianna Firefly</v>
      </c>
      <c r="F7" s="9">
        <f>F6+0.04</f>
        <v>8.5699999999999967</v>
      </c>
    </row>
    <row r="8" spans="1:6" x14ac:dyDescent="0.25">
      <c r="A8" s="3"/>
      <c r="B8" s="3" t="s">
        <v>154</v>
      </c>
      <c r="C8" s="3">
        <f t="shared" ref="C8:C40" si="0">C7+1</f>
        <v>155</v>
      </c>
      <c r="D8" s="3" t="str">
        <f>VLOOKUP(C8,Entries!J:P,7,FALSE)</f>
        <v>Cery Davis</v>
      </c>
      <c r="E8" s="3" t="str">
        <f>VLOOKUP(C8,Entries!J:Q,8,FALSE)</f>
        <v>Parklands Bobby</v>
      </c>
      <c r="F8" s="9">
        <v>9.01</v>
      </c>
    </row>
    <row r="9" spans="1:6" x14ac:dyDescent="0.25">
      <c r="A9" s="3"/>
      <c r="B9" s="3" t="s">
        <v>527</v>
      </c>
      <c r="C9" s="3">
        <f t="shared" si="0"/>
        <v>156</v>
      </c>
      <c r="D9" s="3" t="str">
        <f>VLOOKUP(C9,Entries!J:P,7,FALSE)</f>
        <v>Mike Old</v>
      </c>
      <c r="E9" s="3" t="str">
        <f>VLOOKUP(C9,Entries!J:Q,8,FALSE)</f>
        <v>Sirocco Boy</v>
      </c>
      <c r="F9" s="9">
        <f t="shared" ref="F9:F40" si="1">F8+0.04</f>
        <v>9.0499999999999989</v>
      </c>
    </row>
    <row r="10" spans="1:6" x14ac:dyDescent="0.25">
      <c r="A10" s="3"/>
      <c r="B10" s="3" t="s">
        <v>49</v>
      </c>
      <c r="C10" s="3">
        <f t="shared" si="0"/>
        <v>157</v>
      </c>
      <c r="D10" s="3">
        <f>VLOOKUP(C10,Entries!J:P,7,FALSE)</f>
        <v>0</v>
      </c>
      <c r="E10" s="3">
        <f>VLOOKUP(C10,Entries!J:Q,8,FALSE)</f>
        <v>0</v>
      </c>
      <c r="F10" s="9">
        <f t="shared" si="1"/>
        <v>9.0899999999999981</v>
      </c>
    </row>
    <row r="11" spans="1:6" x14ac:dyDescent="0.25">
      <c r="A11" s="3"/>
      <c r="B11" s="48" t="s">
        <v>528</v>
      </c>
      <c r="C11" s="3">
        <f t="shared" si="0"/>
        <v>158</v>
      </c>
      <c r="D11" s="3" t="str">
        <f>VLOOKUP(C11,Entries!J:P,7,FALSE)</f>
        <v>Jamie Lee Ball</v>
      </c>
      <c r="E11" s="3" t="str">
        <f>VLOOKUP(C11,Entries!J:Q,8,FALSE)</f>
        <v>Sassys Boy</v>
      </c>
      <c r="F11" s="9">
        <f t="shared" si="1"/>
        <v>9.1299999999999972</v>
      </c>
    </row>
    <row r="12" spans="1:6" x14ac:dyDescent="0.25">
      <c r="A12" s="3"/>
      <c r="B12" s="3" t="s">
        <v>205</v>
      </c>
      <c r="C12" s="3">
        <f t="shared" si="0"/>
        <v>159</v>
      </c>
      <c r="D12" s="3" t="str">
        <f>VLOOKUP(C12,Entries!J:P,7,FALSE)</f>
        <v>Teresa Green</v>
      </c>
      <c r="E12" s="3" t="str">
        <f>VLOOKUP(C12,Entries!J:Q,8,FALSE)</f>
        <v>Cheeky</v>
      </c>
      <c r="F12" s="9">
        <f t="shared" si="1"/>
        <v>9.1699999999999964</v>
      </c>
    </row>
    <row r="13" spans="1:6" x14ac:dyDescent="0.25">
      <c r="A13" s="3"/>
      <c r="B13" s="3" t="s">
        <v>154</v>
      </c>
      <c r="C13" s="3">
        <f t="shared" si="0"/>
        <v>160</v>
      </c>
      <c r="D13" s="3" t="str">
        <f>VLOOKUP(C13,Entries!J:P,7,FALSE)</f>
        <v>Natalie Parsons</v>
      </c>
      <c r="E13" s="3" t="str">
        <f>VLOOKUP(C13,Entries!J:Q,8,FALSE)</f>
        <v>High Flyer</v>
      </c>
      <c r="F13" s="9">
        <f t="shared" si="1"/>
        <v>9.2099999999999955</v>
      </c>
    </row>
    <row r="14" spans="1:6" x14ac:dyDescent="0.25">
      <c r="A14" s="3"/>
      <c r="B14" s="3" t="s">
        <v>170</v>
      </c>
      <c r="C14" s="3">
        <f t="shared" si="0"/>
        <v>161</v>
      </c>
      <c r="D14" s="3" t="str">
        <f>VLOOKUP(C14,Entries!J:P,7,FALSE)</f>
        <v>Eva Bolton Lake</v>
      </c>
      <c r="E14" s="3" t="str">
        <f>VLOOKUP(C14,Entries!J:Q,8,FALSE)</f>
        <v>Geoffrey</v>
      </c>
      <c r="F14" s="9">
        <f t="shared" si="1"/>
        <v>9.2499999999999947</v>
      </c>
    </row>
    <row r="15" spans="1:6" x14ac:dyDescent="0.25">
      <c r="A15" s="3"/>
      <c r="B15" s="3" t="s">
        <v>144</v>
      </c>
      <c r="C15" s="3">
        <f t="shared" si="0"/>
        <v>162</v>
      </c>
      <c r="D15" s="3" t="str">
        <f>VLOOKUP(C15,Entries!J:P,7,FALSE)</f>
        <v>Joanna Alderton</v>
      </c>
      <c r="E15" s="3" t="str">
        <f>VLOOKUP(C15,Entries!J:Q,8,FALSE)</f>
        <v>Gwibedog Jack</v>
      </c>
      <c r="F15" s="9">
        <f t="shared" si="1"/>
        <v>9.2899999999999938</v>
      </c>
    </row>
    <row r="16" spans="1:6" x14ac:dyDescent="0.25">
      <c r="A16" s="3"/>
      <c r="B16" s="3" t="s">
        <v>525</v>
      </c>
      <c r="C16" s="3">
        <f t="shared" si="0"/>
        <v>163</v>
      </c>
      <c r="D16" s="3" t="str">
        <f>VLOOKUP(C16,Entries!J:P,7,FALSE)</f>
        <v>Davina Hardiman</v>
      </c>
      <c r="E16" s="3" t="str">
        <f>VLOOKUP(C16,Entries!J:Q,8,FALSE)</f>
        <v>Daisy</v>
      </c>
      <c r="F16" s="9">
        <f t="shared" si="1"/>
        <v>9.329999999999993</v>
      </c>
    </row>
    <row r="17" spans="1:6" x14ac:dyDescent="0.25">
      <c r="A17" s="3"/>
      <c r="B17" s="3" t="s">
        <v>526</v>
      </c>
      <c r="C17" s="3">
        <f t="shared" si="0"/>
        <v>164</v>
      </c>
      <c r="D17" s="3" t="str">
        <f>VLOOKUP(C17,Entries!J:P,7,FALSE)</f>
        <v>Sophie Hooper</v>
      </c>
      <c r="E17" s="3" t="str">
        <f>VLOOKUP(C17,Entries!J:Q,8,FALSE)</f>
        <v>The Kings Archer</v>
      </c>
      <c r="F17" s="9">
        <f t="shared" si="1"/>
        <v>9.3699999999999921</v>
      </c>
    </row>
    <row r="18" spans="1:6" x14ac:dyDescent="0.25">
      <c r="A18" s="3"/>
      <c r="B18" s="3" t="s">
        <v>170</v>
      </c>
      <c r="C18" s="3">
        <f t="shared" si="0"/>
        <v>165</v>
      </c>
      <c r="D18" s="3" t="str">
        <f>VLOOKUP(C18,Entries!J:P,7,FALSE)</f>
        <v>Poppy Hart</v>
      </c>
      <c r="E18" s="3" t="str">
        <f>VLOOKUP(C18,Entries!J:Q,8,FALSE)</f>
        <v>Nantymynydd Prydferth (Priddy)</v>
      </c>
      <c r="F18" s="9">
        <f t="shared" si="1"/>
        <v>9.4099999999999913</v>
      </c>
    </row>
    <row r="19" spans="1:6" x14ac:dyDescent="0.25">
      <c r="A19" s="3"/>
      <c r="B19" s="3" t="s">
        <v>144</v>
      </c>
      <c r="C19" s="3">
        <f t="shared" si="0"/>
        <v>166</v>
      </c>
      <c r="D19" s="3" t="str">
        <f>VLOOKUP(C19,Entries!J:P,7,FALSE)</f>
        <v>Beth Eckley</v>
      </c>
      <c r="E19" s="3" t="str">
        <f>VLOOKUP(C19,Entries!J:Q,8,FALSE)</f>
        <v>Sustainability ROR</v>
      </c>
      <c r="F19" s="9">
        <f t="shared" si="1"/>
        <v>9.4499999999999904</v>
      </c>
    </row>
    <row r="20" spans="1:6" x14ac:dyDescent="0.25">
      <c r="A20" s="3"/>
      <c r="B20" s="3" t="s">
        <v>525</v>
      </c>
      <c r="C20" s="3">
        <f t="shared" si="0"/>
        <v>167</v>
      </c>
      <c r="D20" s="3" t="str">
        <f>VLOOKUP(C20,Entries!J:P,7,FALSE)</f>
        <v>Charlotte Marshall</v>
      </c>
      <c r="E20" s="3" t="str">
        <f>VLOOKUP(C20,Entries!J:Q,8,FALSE)</f>
        <v>Ebony Mist</v>
      </c>
      <c r="F20" s="9">
        <f t="shared" si="1"/>
        <v>9.4899999999999896</v>
      </c>
    </row>
    <row r="21" spans="1:6" x14ac:dyDescent="0.25">
      <c r="A21" s="3"/>
      <c r="B21" s="3" t="s">
        <v>526</v>
      </c>
      <c r="C21" s="3">
        <f t="shared" si="0"/>
        <v>168</v>
      </c>
      <c r="D21" s="3" t="str">
        <f>VLOOKUP(C21,Entries!J:P,7,FALSE)</f>
        <v>Steph Bennett</v>
      </c>
      <c r="E21" s="3" t="str">
        <f>VLOOKUP(C21,Entries!J:Q,8,FALSE)</f>
        <v>Mr Buster</v>
      </c>
      <c r="F21" s="9">
        <f t="shared" si="1"/>
        <v>9.5299999999999887</v>
      </c>
    </row>
    <row r="22" spans="1:6" x14ac:dyDescent="0.25">
      <c r="A22" s="3"/>
      <c r="B22" s="3"/>
      <c r="C22" s="3" t="s">
        <v>68</v>
      </c>
      <c r="D22" s="3" t="s">
        <v>70</v>
      </c>
      <c r="E22" s="9" t="s">
        <v>18</v>
      </c>
    </row>
    <row r="23" spans="1:6" x14ac:dyDescent="0.25">
      <c r="A23" s="3"/>
      <c r="B23" s="3" t="s">
        <v>527</v>
      </c>
      <c r="C23" s="3">
        <v>169</v>
      </c>
      <c r="D23" s="3" t="str">
        <f>VLOOKUP(C23,Entries!J:P,7,FALSE)</f>
        <v>Lisa Batty</v>
      </c>
      <c r="E23" s="3" t="str">
        <f>VLOOKUP(C23,Entries!J:Q,8,FALSE)</f>
        <v>Northern Spirit</v>
      </c>
      <c r="F23" s="9">
        <v>10.210000000000001</v>
      </c>
    </row>
    <row r="24" spans="1:6" x14ac:dyDescent="0.25">
      <c r="A24" s="3"/>
      <c r="B24" s="3" t="s">
        <v>49</v>
      </c>
      <c r="C24" s="3">
        <f t="shared" si="0"/>
        <v>170</v>
      </c>
      <c r="D24" s="3" t="str">
        <f>VLOOKUP(C24,Entries!J:P,7,FALSE)</f>
        <v>Charlie Usher</v>
      </c>
      <c r="E24" s="3" t="str">
        <f>VLOOKUP(C24,Entries!J:Q,8,FALSE)</f>
        <v>Oakdale lean machine</v>
      </c>
      <c r="F24" s="9">
        <f t="shared" si="1"/>
        <v>10.25</v>
      </c>
    </row>
    <row r="25" spans="1:6" x14ac:dyDescent="0.25">
      <c r="A25" s="3"/>
      <c r="B25" s="48" t="s">
        <v>528</v>
      </c>
      <c r="C25" s="3">
        <f t="shared" si="0"/>
        <v>171</v>
      </c>
      <c r="D25" s="3" t="str">
        <f>VLOOKUP(C25,Entries!J:P,7,FALSE)</f>
        <v>Sophie Hodgson</v>
      </c>
      <c r="E25" s="3" t="str">
        <f>VLOOKUP(C25,Entries!J:Q,8,FALSE)</f>
        <v>Strictly for Fun</v>
      </c>
      <c r="F25" s="9">
        <f t="shared" si="1"/>
        <v>10.29</v>
      </c>
    </row>
    <row r="26" spans="1:6" x14ac:dyDescent="0.25">
      <c r="A26" s="3"/>
      <c r="B26" s="3" t="s">
        <v>205</v>
      </c>
      <c r="C26" s="3">
        <f t="shared" si="0"/>
        <v>172</v>
      </c>
      <c r="D26" s="3" t="str">
        <f>VLOOKUP(C26,Entries!J:P,7,FALSE)</f>
        <v>Kathleen Griffiths</v>
      </c>
      <c r="E26" s="3" t="str">
        <f>VLOOKUP(C26,Entries!J:Q,8,FALSE)</f>
        <v>Kiara</v>
      </c>
      <c r="F26" s="9">
        <f t="shared" si="1"/>
        <v>10.329999999999998</v>
      </c>
    </row>
    <row r="27" spans="1:6" x14ac:dyDescent="0.25">
      <c r="A27" s="3"/>
      <c r="B27" s="3" t="s">
        <v>154</v>
      </c>
      <c r="C27" s="3">
        <f t="shared" si="0"/>
        <v>173</v>
      </c>
      <c r="D27" s="3" t="str">
        <f>VLOOKUP(C27,Entries!J:P,7,FALSE)</f>
        <v>Sophie Tranter</v>
      </c>
      <c r="E27" s="3" t="str">
        <f>VLOOKUP(C27,Entries!J:Q,8,FALSE)</f>
        <v>Meelick Island Winning Way</v>
      </c>
      <c r="F27" s="9">
        <f t="shared" si="1"/>
        <v>10.369999999999997</v>
      </c>
    </row>
    <row r="28" spans="1:6" x14ac:dyDescent="0.25">
      <c r="A28" s="3"/>
      <c r="B28" s="3" t="s">
        <v>527</v>
      </c>
      <c r="C28" s="3">
        <f t="shared" si="0"/>
        <v>174</v>
      </c>
      <c r="D28" s="3" t="str">
        <f>VLOOKUP(C28,Entries!J:P,7,FALSE)</f>
        <v>Shannagh Clements</v>
      </c>
      <c r="E28" s="3" t="str">
        <f>VLOOKUP(C28,Entries!J:Q,8,FALSE)</f>
        <v>Guardian Deal</v>
      </c>
      <c r="F28" s="9">
        <f t="shared" si="1"/>
        <v>10.409999999999997</v>
      </c>
    </row>
    <row r="29" spans="1:6" x14ac:dyDescent="0.25">
      <c r="A29" s="3"/>
      <c r="B29" s="3" t="s">
        <v>49</v>
      </c>
      <c r="C29" s="3">
        <f t="shared" si="0"/>
        <v>175</v>
      </c>
      <c r="D29" s="3" t="str">
        <f>VLOOKUP(C29,Entries!J:P,7,FALSE)</f>
        <v>Pippa Tucker</v>
      </c>
      <c r="E29" s="3" t="str">
        <f>VLOOKUP(C29,Entries!J:Q,8,FALSE)</f>
        <v>Zara</v>
      </c>
      <c r="F29" s="9">
        <f t="shared" si="1"/>
        <v>10.449999999999996</v>
      </c>
    </row>
    <row r="30" spans="1:6" x14ac:dyDescent="0.25">
      <c r="A30" s="3"/>
      <c r="B30" s="48" t="s">
        <v>528</v>
      </c>
      <c r="C30" s="3">
        <f t="shared" si="0"/>
        <v>176</v>
      </c>
      <c r="D30" s="3" t="str">
        <f>VLOOKUP(C30,Entries!J:P,7,FALSE)</f>
        <v>Grace Martinez</v>
      </c>
      <c r="E30" s="3" t="str">
        <f>VLOOKUP(C30,Entries!J:Q,8,FALSE)</f>
        <v>Calypso Valentine</v>
      </c>
      <c r="F30" s="9">
        <f t="shared" si="1"/>
        <v>10.489999999999995</v>
      </c>
    </row>
    <row r="31" spans="1:6" x14ac:dyDescent="0.25">
      <c r="A31" s="3"/>
      <c r="B31" s="3" t="s">
        <v>205</v>
      </c>
      <c r="C31" s="3">
        <f t="shared" si="0"/>
        <v>177</v>
      </c>
      <c r="D31" s="3" t="str">
        <f>VLOOKUP(C31,Entries!J:P,7,FALSE)</f>
        <v>Summer Garret</v>
      </c>
      <c r="E31" s="3" t="str">
        <f>VLOOKUP(C31,Entries!J:Q,8,FALSE)</f>
        <v>Whibrh</v>
      </c>
      <c r="F31" s="9">
        <f t="shared" si="1"/>
        <v>10.529999999999994</v>
      </c>
    </row>
    <row r="32" spans="1:6" x14ac:dyDescent="0.25">
      <c r="A32" s="3"/>
      <c r="B32" s="3" t="s">
        <v>154</v>
      </c>
      <c r="C32" s="3">
        <f t="shared" si="0"/>
        <v>178</v>
      </c>
      <c r="D32" s="3" t="str">
        <f>VLOOKUP(C32,Entries!J:P,7,FALSE)</f>
        <v>Rachel Rodden</v>
      </c>
      <c r="E32" s="3" t="str">
        <f>VLOOKUP(C32,Entries!J:Q,8,FALSE)</f>
        <v>Brendon Hill Query</v>
      </c>
      <c r="F32" s="9">
        <f t="shared" si="1"/>
        <v>10.569999999999993</v>
      </c>
    </row>
    <row r="33" spans="1:6" x14ac:dyDescent="0.25">
      <c r="A33" s="3"/>
      <c r="B33" s="3" t="s">
        <v>170</v>
      </c>
      <c r="C33" s="3">
        <f t="shared" si="0"/>
        <v>179</v>
      </c>
      <c r="D33" s="3" t="str">
        <f>VLOOKUP(C33,Entries!J:P,7,FALSE)</f>
        <v>Amy Johnson</v>
      </c>
      <c r="E33" s="3" t="str">
        <f>VLOOKUP(C33,Entries!J:Q,8,FALSE)</f>
        <v>Brooklyn</v>
      </c>
      <c r="F33" s="9">
        <v>11.01</v>
      </c>
    </row>
    <row r="34" spans="1:6" x14ac:dyDescent="0.25">
      <c r="A34" s="3"/>
      <c r="B34" s="3" t="s">
        <v>144</v>
      </c>
      <c r="C34" s="3">
        <f t="shared" si="0"/>
        <v>180</v>
      </c>
      <c r="D34" s="3" t="str">
        <f>VLOOKUP(C34,Entries!J:P,7,FALSE)</f>
        <v>WD</v>
      </c>
      <c r="E34" s="3" t="str">
        <f>VLOOKUP(C34,Entries!J:Q,8,FALSE)</f>
        <v>WD</v>
      </c>
      <c r="F34" s="9">
        <f t="shared" si="1"/>
        <v>11.049999999999999</v>
      </c>
    </row>
    <row r="35" spans="1:6" x14ac:dyDescent="0.25">
      <c r="A35" s="3"/>
      <c r="B35" s="3" t="s">
        <v>525</v>
      </c>
      <c r="C35" s="3">
        <f t="shared" si="0"/>
        <v>181</v>
      </c>
      <c r="D35" s="3" t="str">
        <f>VLOOKUP(C35,Entries!J:P,7,FALSE)</f>
        <v>Fiona Benger</v>
      </c>
      <c r="E35" s="3" t="str">
        <f>VLOOKUP(C35,Entries!J:Q,8,FALSE)</f>
        <v>Killarney</v>
      </c>
      <c r="F35" s="9">
        <f t="shared" si="1"/>
        <v>11.089999999999998</v>
      </c>
    </row>
    <row r="36" spans="1:6" x14ac:dyDescent="0.25">
      <c r="A36" s="3"/>
      <c r="B36" s="3" t="s">
        <v>526</v>
      </c>
      <c r="C36" s="3">
        <f t="shared" si="0"/>
        <v>182</v>
      </c>
      <c r="D36" s="3" t="str">
        <f>VLOOKUP(C36,Entries!J:P,7,FALSE)</f>
        <v>Jodie Powell</v>
      </c>
      <c r="E36" s="3" t="str">
        <f>VLOOKUP(C36,Entries!J:Q,8,FALSE)</f>
        <v>Blaenagloos Black Diamond</v>
      </c>
      <c r="F36" s="9">
        <f t="shared" si="1"/>
        <v>11.129999999999997</v>
      </c>
    </row>
    <row r="37" spans="1:6" x14ac:dyDescent="0.25">
      <c r="A37" s="3"/>
      <c r="B37" s="3" t="s">
        <v>170</v>
      </c>
      <c r="C37" s="3">
        <f t="shared" si="0"/>
        <v>183</v>
      </c>
      <c r="D37" s="3" t="str">
        <f>VLOOKUP(C37,Entries!J:P,7,FALSE)</f>
        <v>Phoebe Hudd</v>
      </c>
      <c r="E37" s="3" t="str">
        <f>VLOOKUP(C37,Entries!J:Q,8,FALSE)</f>
        <v>Excusie</v>
      </c>
      <c r="F37" s="9">
        <f t="shared" si="1"/>
        <v>11.169999999999996</v>
      </c>
    </row>
    <row r="38" spans="1:6" x14ac:dyDescent="0.25">
      <c r="A38" s="3"/>
      <c r="B38" s="3" t="s">
        <v>144</v>
      </c>
      <c r="C38" s="3">
        <f t="shared" si="0"/>
        <v>184</v>
      </c>
      <c r="D38" s="3" t="str">
        <f>VLOOKUP(C38,Entries!J:P,7,FALSE)</f>
        <v>Fiona Garfield</v>
      </c>
      <c r="E38" s="3" t="str">
        <f>VLOOKUP(C38,Entries!J:Q,8,FALSE)</f>
        <v>Codi</v>
      </c>
      <c r="F38" s="9">
        <f t="shared" si="1"/>
        <v>11.209999999999996</v>
      </c>
    </row>
    <row r="39" spans="1:6" x14ac:dyDescent="0.25">
      <c r="A39" s="3"/>
      <c r="B39" s="3" t="s">
        <v>525</v>
      </c>
      <c r="C39" s="3">
        <f t="shared" si="0"/>
        <v>185</v>
      </c>
      <c r="D39" s="3" t="str">
        <f>VLOOKUP(C39,Entries!J:P,7,FALSE)</f>
        <v>Sarah Wharton</v>
      </c>
      <c r="E39" s="3" t="str">
        <f>VLOOKUP(C39,Entries!J:Q,8,FALSE)</f>
        <v>Jack</v>
      </c>
      <c r="F39" s="9">
        <f t="shared" si="1"/>
        <v>11.249999999999995</v>
      </c>
    </row>
    <row r="40" spans="1:6" x14ac:dyDescent="0.25">
      <c r="A40" s="3"/>
      <c r="B40" s="3" t="s">
        <v>526</v>
      </c>
      <c r="C40" s="3">
        <f t="shared" si="0"/>
        <v>186</v>
      </c>
      <c r="D40" s="3" t="str">
        <f>VLOOKUP(C40,Entries!J:P,7,FALSE)</f>
        <v>Tina Price</v>
      </c>
      <c r="E40" s="3" t="str">
        <f>VLOOKUP(C40,Entries!J:Q,8,FALSE)</f>
        <v>Tom Thumb</v>
      </c>
      <c r="F40" s="9">
        <f t="shared" si="1"/>
        <v>11.289999999999994</v>
      </c>
    </row>
    <row r="41" spans="1:6" x14ac:dyDescent="0.25">
      <c r="F41" s="1"/>
    </row>
    <row r="42" spans="1:6" x14ac:dyDescent="0.25">
      <c r="A42" s="24"/>
      <c r="B42" s="24"/>
      <c r="C42" s="24"/>
      <c r="D42" s="24"/>
      <c r="E42" s="24"/>
      <c r="F42" s="224"/>
    </row>
    <row r="43" spans="1:6" x14ac:dyDescent="0.25">
      <c r="A43" s="24"/>
      <c r="B43" s="24"/>
      <c r="C43" s="24"/>
      <c r="D43" s="24"/>
      <c r="E43" s="24"/>
      <c r="F43" s="224"/>
    </row>
    <row r="44" spans="1:6" x14ac:dyDescent="0.25">
      <c r="A44" s="24"/>
      <c r="B44" s="24"/>
      <c r="C44" s="24"/>
      <c r="D44" s="24"/>
      <c r="E44" s="24"/>
      <c r="F44" s="24"/>
    </row>
    <row r="45" spans="1:6" x14ac:dyDescent="0.25">
      <c r="A45" s="24"/>
      <c r="B45" s="24"/>
      <c r="C45" s="24"/>
      <c r="D45" s="24"/>
      <c r="E45" s="24"/>
      <c r="F45" s="24"/>
    </row>
    <row r="46" spans="1:6" x14ac:dyDescent="0.25">
      <c r="A46" s="24"/>
      <c r="B46" s="24"/>
      <c r="C46" s="24"/>
      <c r="D46" s="24"/>
      <c r="E46" s="24"/>
      <c r="F46" s="24"/>
    </row>
    <row r="47" spans="1:6" x14ac:dyDescent="0.25">
      <c r="A47" s="24"/>
      <c r="B47" s="24"/>
      <c r="C47" s="24"/>
      <c r="D47" s="24"/>
      <c r="E47" s="24"/>
      <c r="F47" s="24"/>
    </row>
    <row r="48" spans="1:6" x14ac:dyDescent="0.25">
      <c r="A48" s="24"/>
      <c r="B48" s="24"/>
      <c r="C48" s="24"/>
      <c r="D48" s="24"/>
      <c r="E48" s="24"/>
      <c r="F48" s="24"/>
    </row>
    <row r="49" spans="1:6" x14ac:dyDescent="0.25">
      <c r="A49" s="24"/>
      <c r="B49" s="24"/>
      <c r="C49" s="24"/>
      <c r="D49" s="24"/>
      <c r="E49" s="24"/>
      <c r="F49" s="24"/>
    </row>
    <row r="50" spans="1:6" x14ac:dyDescent="0.25">
      <c r="A50" s="24"/>
      <c r="B50" s="24"/>
      <c r="C50" s="24"/>
      <c r="D50" s="24"/>
      <c r="E50" s="24"/>
      <c r="F50" s="24"/>
    </row>
    <row r="51" spans="1:6" x14ac:dyDescent="0.25">
      <c r="A51" s="24"/>
      <c r="B51" s="24"/>
      <c r="C51" s="24"/>
      <c r="D51" s="24"/>
      <c r="E51" s="24"/>
      <c r="F51" s="24"/>
    </row>
    <row r="52" spans="1:6" x14ac:dyDescent="0.25">
      <c r="A52" s="24"/>
      <c r="B52" s="24"/>
      <c r="C52" s="24"/>
      <c r="D52" s="24"/>
      <c r="E52" s="24"/>
      <c r="F52" s="24"/>
    </row>
    <row r="53" spans="1:6" x14ac:dyDescent="0.25">
      <c r="A53" s="24"/>
      <c r="B53" s="24"/>
      <c r="C53" s="24"/>
      <c r="D53" s="24"/>
      <c r="E53" s="24"/>
      <c r="F53" s="24"/>
    </row>
    <row r="54" spans="1:6" x14ac:dyDescent="0.25">
      <c r="A54" s="24"/>
      <c r="B54" s="24"/>
      <c r="C54" s="24"/>
      <c r="D54" s="24"/>
      <c r="E54" s="24"/>
      <c r="F54" s="24"/>
    </row>
    <row r="55" spans="1:6" x14ac:dyDescent="0.25">
      <c r="A55" s="24"/>
      <c r="B55" s="24"/>
      <c r="C55" s="24"/>
      <c r="D55" s="24"/>
      <c r="E55" s="24"/>
      <c r="F55" s="24"/>
    </row>
    <row r="56" spans="1:6" x14ac:dyDescent="0.25">
      <c r="A56" s="24"/>
      <c r="B56" s="24"/>
      <c r="C56" s="24"/>
      <c r="D56" s="24"/>
      <c r="E56" s="24"/>
      <c r="F56" s="24"/>
    </row>
    <row r="57" spans="1:6" x14ac:dyDescent="0.25">
      <c r="A57" s="24"/>
      <c r="B57" s="24"/>
      <c r="C57" s="24"/>
      <c r="D57" s="24"/>
      <c r="E57" s="24"/>
      <c r="F57" s="24"/>
    </row>
    <row r="58" spans="1:6" x14ac:dyDescent="0.25">
      <c r="A58" s="24"/>
      <c r="B58" s="24"/>
      <c r="C58" s="24"/>
      <c r="D58" s="24"/>
      <c r="E58" s="24"/>
      <c r="F58" s="24"/>
    </row>
    <row r="59" spans="1:6" x14ac:dyDescent="0.25">
      <c r="A59" s="24"/>
      <c r="B59" s="24"/>
      <c r="C59" s="24"/>
      <c r="D59" s="24"/>
      <c r="E59" s="24"/>
      <c r="F59" s="24"/>
    </row>
    <row r="60" spans="1:6" x14ac:dyDescent="0.25">
      <c r="A60" s="24"/>
      <c r="B60" s="24"/>
      <c r="C60" s="24"/>
      <c r="D60" s="24"/>
      <c r="E60" s="24"/>
      <c r="F60" s="24"/>
    </row>
    <row r="61" spans="1:6" x14ac:dyDescent="0.25">
      <c r="A61" s="24"/>
      <c r="B61" s="24"/>
      <c r="C61" s="24"/>
      <c r="D61" s="24"/>
      <c r="E61" s="24"/>
      <c r="F61" s="24"/>
    </row>
    <row r="62" spans="1:6" x14ac:dyDescent="0.25">
      <c r="A62" s="24"/>
      <c r="B62" s="24"/>
      <c r="C62" s="24"/>
      <c r="D62" s="24"/>
      <c r="E62" s="24"/>
      <c r="F62" s="24"/>
    </row>
    <row r="63" spans="1:6" x14ac:dyDescent="0.25">
      <c r="A63" s="24"/>
      <c r="B63" s="24"/>
      <c r="C63" s="24"/>
      <c r="D63" s="24"/>
      <c r="E63" s="24"/>
      <c r="F63" s="24"/>
    </row>
    <row r="64" spans="1:6" x14ac:dyDescent="0.25">
      <c r="A64" s="24"/>
      <c r="B64" s="24"/>
      <c r="C64" s="24"/>
      <c r="D64" s="24"/>
      <c r="E64" s="24"/>
      <c r="F64" s="24"/>
    </row>
    <row r="65" spans="1:6" x14ac:dyDescent="0.25">
      <c r="A65" s="24"/>
      <c r="B65" s="24"/>
      <c r="C65" s="24"/>
      <c r="D65" s="24"/>
      <c r="E65" s="24"/>
      <c r="F65" s="24"/>
    </row>
    <row r="66" spans="1:6" x14ac:dyDescent="0.25">
      <c r="A66" s="24"/>
      <c r="B66" s="24"/>
      <c r="C66" s="24"/>
      <c r="D66" s="24"/>
      <c r="E66" s="24"/>
      <c r="F66" s="24"/>
    </row>
    <row r="67" spans="1:6" x14ac:dyDescent="0.25">
      <c r="A67" s="24"/>
      <c r="B67" s="24"/>
      <c r="C67" s="24"/>
      <c r="D67" s="24"/>
      <c r="E67" s="24"/>
      <c r="F67" s="24"/>
    </row>
    <row r="68" spans="1:6" x14ac:dyDescent="0.25">
      <c r="A68" s="24"/>
      <c r="B68" s="24"/>
      <c r="C68" s="24"/>
      <c r="D68" s="24"/>
      <c r="E68" s="24"/>
      <c r="F68" s="24"/>
    </row>
    <row r="69" spans="1:6" x14ac:dyDescent="0.25">
      <c r="A69" s="24"/>
      <c r="B69" s="24"/>
      <c r="C69" s="24"/>
      <c r="D69" s="24"/>
      <c r="E69" s="24"/>
      <c r="F69" s="24"/>
    </row>
    <row r="70" spans="1:6" x14ac:dyDescent="0.25">
      <c r="A70" s="24"/>
      <c r="B70" s="24"/>
      <c r="C70" s="24"/>
      <c r="D70" s="24"/>
      <c r="E70" s="24"/>
      <c r="F70" s="24"/>
    </row>
    <row r="71" spans="1:6" x14ac:dyDescent="0.25">
      <c r="A71" s="24"/>
      <c r="B71" s="24"/>
      <c r="C71" s="24"/>
      <c r="D71" s="24"/>
      <c r="E71" s="24"/>
      <c r="F71" s="24"/>
    </row>
    <row r="72" spans="1:6" x14ac:dyDescent="0.25">
      <c r="A72" s="24"/>
      <c r="B72" s="24"/>
      <c r="C72" s="24"/>
      <c r="D72" s="24"/>
      <c r="E72" s="24"/>
      <c r="F72" s="24"/>
    </row>
    <row r="73" spans="1:6" x14ac:dyDescent="0.25">
      <c r="A73" s="24"/>
      <c r="B73" s="24"/>
      <c r="C73" s="24"/>
      <c r="D73" s="24"/>
      <c r="E73" s="24"/>
      <c r="F73" s="24"/>
    </row>
    <row r="74" spans="1:6" x14ac:dyDescent="0.25">
      <c r="A74" s="24"/>
      <c r="B74" s="24"/>
      <c r="C74" s="24"/>
      <c r="D74" s="24"/>
      <c r="E74" s="24"/>
      <c r="F74" s="24"/>
    </row>
    <row r="75" spans="1:6" x14ac:dyDescent="0.25">
      <c r="A75" s="24"/>
      <c r="B75" s="24"/>
      <c r="C75" s="24"/>
      <c r="D75" s="24"/>
      <c r="E75" s="24"/>
      <c r="F75" s="24"/>
    </row>
    <row r="76" spans="1:6" x14ac:dyDescent="0.25">
      <c r="A76" s="24"/>
      <c r="B76" s="24"/>
      <c r="C76" s="24"/>
      <c r="D76" s="24"/>
      <c r="E76" s="24"/>
      <c r="F76" s="24"/>
    </row>
    <row r="77" spans="1:6" x14ac:dyDescent="0.25">
      <c r="A77" s="24"/>
      <c r="B77" s="24"/>
      <c r="C77" s="24"/>
      <c r="D77" s="24"/>
      <c r="E77" s="24"/>
      <c r="F77" s="24"/>
    </row>
    <row r="78" spans="1:6" x14ac:dyDescent="0.25">
      <c r="A78" s="24"/>
      <c r="B78" s="24"/>
      <c r="C78" s="24"/>
      <c r="D78" s="24"/>
      <c r="E78" s="24"/>
      <c r="F78" s="24"/>
    </row>
    <row r="79" spans="1:6" x14ac:dyDescent="0.25">
      <c r="A79" s="24"/>
      <c r="B79" s="24"/>
      <c r="C79" s="24"/>
      <c r="D79" s="24"/>
      <c r="E79" s="24"/>
      <c r="F79" s="24"/>
    </row>
    <row r="80" spans="1:6" x14ac:dyDescent="0.25">
      <c r="A80" s="24"/>
      <c r="B80" s="24"/>
      <c r="C80" s="24"/>
      <c r="D80" s="24"/>
      <c r="E80" s="24"/>
      <c r="F80" s="24"/>
    </row>
    <row r="81" spans="1:6" x14ac:dyDescent="0.25">
      <c r="A81" s="24"/>
      <c r="B81" s="24"/>
      <c r="C81" s="24"/>
      <c r="D81" s="24"/>
      <c r="E81" s="24"/>
      <c r="F81" s="24"/>
    </row>
  </sheetData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view="pageBreakPreview" zoomScale="115" zoomScaleNormal="115" workbookViewId="0">
      <selection activeCell="E64" sqref="E64"/>
    </sheetView>
  </sheetViews>
  <sheetFormatPr defaultRowHeight="15" x14ac:dyDescent="0.25"/>
  <cols>
    <col min="2" max="2" width="15.140625" bestFit="1" customWidth="1"/>
    <col min="3" max="3" width="12.42578125" bestFit="1" customWidth="1"/>
    <col min="4" max="4" width="19.85546875" bestFit="1" customWidth="1"/>
    <col min="5" max="5" width="23" bestFit="1" customWidth="1"/>
    <col min="6" max="6" width="7.140625" customWidth="1"/>
    <col min="12" max="12" width="11" bestFit="1" customWidth="1"/>
  </cols>
  <sheetData>
    <row r="1" spans="1:8" ht="15.75" thickBot="1" x14ac:dyDescent="0.3">
      <c r="A1" s="3" t="s">
        <v>0</v>
      </c>
      <c r="B1" s="3" t="s">
        <v>1</v>
      </c>
      <c r="C1" s="3" t="s">
        <v>3</v>
      </c>
      <c r="D1" s="3" t="s">
        <v>4</v>
      </c>
      <c r="E1" s="3" t="s">
        <v>5</v>
      </c>
      <c r="F1" s="3" t="s">
        <v>19</v>
      </c>
      <c r="G1" s="3" t="s">
        <v>20</v>
      </c>
    </row>
    <row r="2" spans="1:8" ht="15.75" thickBot="1" x14ac:dyDescent="0.3">
      <c r="A2" s="3"/>
      <c r="B2" s="52" t="s">
        <v>567</v>
      </c>
      <c r="C2" s="3">
        <v>201</v>
      </c>
      <c r="D2" s="57" t="str">
        <f>VLOOKUP(C2,Entries!L:P,5,FALSE)</f>
        <v>Sophie Hooper</v>
      </c>
      <c r="E2" s="57" t="str">
        <f>VLOOKUP(C2,Entries!L:Q,6,FALSE)</f>
        <v>The Kings Archer</v>
      </c>
      <c r="F2" s="9">
        <v>12.1</v>
      </c>
      <c r="G2" s="9">
        <v>2.5</v>
      </c>
    </row>
    <row r="3" spans="1:8" ht="15.75" thickBot="1" x14ac:dyDescent="0.3">
      <c r="A3" s="3"/>
      <c r="B3" s="52" t="s">
        <v>49</v>
      </c>
      <c r="C3" s="3">
        <f t="shared" ref="C3:C34" si="0">+C2+1</f>
        <v>202</v>
      </c>
      <c r="D3" s="57" t="str">
        <f>VLOOKUP(C3,Entries!L:P,5,FALSE)</f>
        <v>Pippa Tucker</v>
      </c>
      <c r="E3" s="57" t="str">
        <f>VLOOKUP(C3,Entries!L:Q,6,FALSE)</f>
        <v>Zara</v>
      </c>
      <c r="F3" s="9">
        <f t="shared" ref="F3:G6" si="1">F2+0.02</f>
        <v>12.12</v>
      </c>
      <c r="G3" s="9">
        <f t="shared" si="1"/>
        <v>2.52</v>
      </c>
    </row>
    <row r="4" spans="1:8" ht="15.75" thickBot="1" x14ac:dyDescent="0.3">
      <c r="A4" s="3"/>
      <c r="B4" s="52" t="s">
        <v>568</v>
      </c>
      <c r="C4" s="3">
        <f t="shared" si="0"/>
        <v>203</v>
      </c>
      <c r="D4" s="57" t="str">
        <f>VLOOKUP(C4,Entries!L:P,5,FALSE)</f>
        <v>Joanna Lee</v>
      </c>
      <c r="E4" s="57" t="str">
        <f>VLOOKUP(C4,Entries!L:Q,6,FALSE)</f>
        <v>Il Marinaio</v>
      </c>
      <c r="F4" s="9">
        <f t="shared" si="1"/>
        <v>12.139999999999999</v>
      </c>
      <c r="G4" s="9">
        <f t="shared" si="1"/>
        <v>2.54</v>
      </c>
    </row>
    <row r="5" spans="1:8" ht="15.75" thickBot="1" x14ac:dyDescent="0.3">
      <c r="A5" s="3"/>
      <c r="B5" s="52" t="s">
        <v>606</v>
      </c>
      <c r="C5" s="3">
        <f t="shared" si="0"/>
        <v>204</v>
      </c>
      <c r="D5" s="57" t="str">
        <f>VLOOKUP(C5,Entries!L:P,5,FALSE)</f>
        <v>Katherine Worrall</v>
      </c>
      <c r="E5" s="57" t="str">
        <f>VLOOKUP(C5,Entries!L:Q,6,FALSE)</f>
        <v>Pencader Silver Lady</v>
      </c>
      <c r="F5" s="9">
        <f t="shared" si="1"/>
        <v>12.159999999999998</v>
      </c>
      <c r="G5" s="9">
        <f t="shared" si="1"/>
        <v>2.56</v>
      </c>
    </row>
    <row r="6" spans="1:8" ht="15.75" thickBot="1" x14ac:dyDescent="0.3">
      <c r="A6" s="3"/>
      <c r="B6" s="52" t="s">
        <v>558</v>
      </c>
      <c r="C6" s="3">
        <f t="shared" si="0"/>
        <v>205</v>
      </c>
      <c r="D6" s="57" t="str">
        <f>VLOOKUP(C6,Entries!L:P,5,FALSE)</f>
        <v>Grace Martinez</v>
      </c>
      <c r="E6" s="57" t="str">
        <f>VLOOKUP(C6,Entries!L:Q,6,FALSE)</f>
        <v>Calypso Valentine</v>
      </c>
      <c r="F6" s="9">
        <f t="shared" si="1"/>
        <v>12.179999999999998</v>
      </c>
      <c r="G6" s="9">
        <f t="shared" si="1"/>
        <v>2.58</v>
      </c>
      <c r="H6" t="s">
        <v>665</v>
      </c>
    </row>
    <row r="7" spans="1:8" ht="15.75" thickBot="1" x14ac:dyDescent="0.3">
      <c r="A7" s="3"/>
      <c r="B7" s="52" t="s">
        <v>607</v>
      </c>
      <c r="C7" s="3">
        <f t="shared" si="0"/>
        <v>206</v>
      </c>
      <c r="D7" s="57" t="str">
        <f>VLOOKUP(C7,Entries!L:P,5,FALSE)</f>
        <v>Eloise Rowles</v>
      </c>
      <c r="E7" s="57" t="str">
        <f>VLOOKUP(C7,Entries!L:Q,6,FALSE)</f>
        <v>Tyshon Jacob Ginger Flake</v>
      </c>
      <c r="F7" s="9">
        <f t="shared" ref="F7:F26" si="2">F6+0.02</f>
        <v>12.199999999999998</v>
      </c>
      <c r="G7" s="9">
        <v>3</v>
      </c>
    </row>
    <row r="8" spans="1:8" ht="15.75" thickBot="1" x14ac:dyDescent="0.3">
      <c r="A8" s="3"/>
      <c r="B8" s="52" t="s">
        <v>562</v>
      </c>
      <c r="C8" s="3">
        <f t="shared" si="0"/>
        <v>207</v>
      </c>
      <c r="D8" s="57" t="str">
        <f>VLOOKUP(C8,Entries!L:P,5,FALSE)</f>
        <v>Penny Hall</v>
      </c>
      <c r="E8" s="57" t="s">
        <v>667</v>
      </c>
      <c r="F8" s="9">
        <f t="shared" si="2"/>
        <v>12.219999999999997</v>
      </c>
      <c r="G8" s="9">
        <f t="shared" ref="G8:G36" si="3">G7+0.02</f>
        <v>3.02</v>
      </c>
    </row>
    <row r="9" spans="1:8" ht="15.75" thickBot="1" x14ac:dyDescent="0.3">
      <c r="A9" s="3"/>
      <c r="B9" s="52" t="s">
        <v>578</v>
      </c>
      <c r="C9" s="3">
        <f t="shared" si="0"/>
        <v>208</v>
      </c>
      <c r="D9" s="57" t="str">
        <f>VLOOKUP(C9,Entries!L:P,5,FALSE)</f>
        <v>Heidi Bradshaw</v>
      </c>
      <c r="E9" s="57" t="str">
        <f>VLOOKUP(C9,Entries!L:Q,6,FALSE)</f>
        <v>Ruby (not same)</v>
      </c>
      <c r="F9" s="9">
        <f t="shared" si="2"/>
        <v>12.239999999999997</v>
      </c>
      <c r="G9" s="9">
        <f t="shared" si="3"/>
        <v>3.04</v>
      </c>
    </row>
    <row r="10" spans="1:8" ht="15.75" thickBot="1" x14ac:dyDescent="0.3">
      <c r="A10" s="3"/>
      <c r="B10" s="52" t="s">
        <v>566</v>
      </c>
      <c r="C10" s="3">
        <f t="shared" si="0"/>
        <v>209</v>
      </c>
      <c r="D10" s="57" t="str">
        <f>VLOOKUP(C10,Entries!L:P,5,FALSE)</f>
        <v>Beth Eckley</v>
      </c>
      <c r="E10" s="57" t="str">
        <f>VLOOKUP(C10,Entries!L:Q,6,FALSE)</f>
        <v>Sustainability ROR</v>
      </c>
      <c r="F10" s="9">
        <f t="shared" si="2"/>
        <v>12.259999999999996</v>
      </c>
      <c r="G10" s="9">
        <f t="shared" si="3"/>
        <v>3.06</v>
      </c>
    </row>
    <row r="11" spans="1:8" ht="15.75" thickBot="1" x14ac:dyDescent="0.3">
      <c r="A11" s="52"/>
      <c r="B11" s="52" t="s">
        <v>608</v>
      </c>
      <c r="C11" s="3">
        <f t="shared" si="0"/>
        <v>210</v>
      </c>
      <c r="D11" s="57" t="str">
        <f>VLOOKUP(C11,Entries!L:P,5,FALSE)</f>
        <v>Harriet Edwards</v>
      </c>
      <c r="E11" s="57" t="str">
        <f>VLOOKUP(C11,Entries!L:Q,6,FALSE)</f>
        <v>Stoke Johnathon</v>
      </c>
      <c r="F11" s="9">
        <f t="shared" si="2"/>
        <v>12.279999999999996</v>
      </c>
      <c r="G11" s="9">
        <f t="shared" si="3"/>
        <v>3.08</v>
      </c>
    </row>
    <row r="12" spans="1:8" ht="15.75" thickBot="1" x14ac:dyDescent="0.3">
      <c r="A12" s="52"/>
      <c r="B12" s="52" t="s">
        <v>609</v>
      </c>
      <c r="C12" s="3">
        <f t="shared" si="0"/>
        <v>211</v>
      </c>
      <c r="D12" s="57" t="str">
        <f>VLOOKUP(C12,Entries!L:P,5,FALSE)</f>
        <v>Kirsty Reynolds</v>
      </c>
      <c r="E12" s="57" t="str">
        <f>VLOOKUP(C12,Entries!L:Q,6,FALSE)</f>
        <v>Larton Cherry</v>
      </c>
      <c r="F12" s="9">
        <f t="shared" si="2"/>
        <v>12.299999999999995</v>
      </c>
      <c r="G12" s="9">
        <f t="shared" si="3"/>
        <v>3.1</v>
      </c>
    </row>
    <row r="13" spans="1:8" ht="15.75" thickBot="1" x14ac:dyDescent="0.3">
      <c r="A13" s="52"/>
      <c r="B13" s="52" t="s">
        <v>610</v>
      </c>
      <c r="C13" s="3">
        <f t="shared" si="0"/>
        <v>212</v>
      </c>
      <c r="D13" s="57" t="str">
        <f>VLOOKUP(C13,Entries!L:P,5,FALSE)</f>
        <v>Janet Harrison</v>
      </c>
      <c r="E13" s="57" t="str">
        <f>VLOOKUP(C13,Entries!L:Q,6,FALSE)</f>
        <v>R Boycie</v>
      </c>
      <c r="F13" s="9">
        <f t="shared" si="2"/>
        <v>12.319999999999995</v>
      </c>
      <c r="G13" s="9">
        <f t="shared" si="3"/>
        <v>3.12</v>
      </c>
    </row>
    <row r="14" spans="1:8" ht="15.75" thickBot="1" x14ac:dyDescent="0.3">
      <c r="A14" s="52"/>
      <c r="B14" s="52" t="s">
        <v>611</v>
      </c>
      <c r="C14" s="3">
        <f t="shared" si="0"/>
        <v>213</v>
      </c>
      <c r="D14" s="57" t="str">
        <f>VLOOKUP(C14,Entries!L:P,5,FALSE)</f>
        <v>Amy Johnson</v>
      </c>
      <c r="E14" s="57" t="str">
        <f>VLOOKUP(C14,Entries!L:Q,6,FALSE)</f>
        <v>Brooklyn</v>
      </c>
      <c r="F14" s="9">
        <f t="shared" si="2"/>
        <v>12.339999999999995</v>
      </c>
      <c r="G14" s="9">
        <f t="shared" si="3"/>
        <v>3.14</v>
      </c>
    </row>
    <row r="15" spans="1:8" ht="15.75" thickBot="1" x14ac:dyDescent="0.3">
      <c r="A15" s="52"/>
      <c r="B15" s="52" t="s">
        <v>612</v>
      </c>
      <c r="C15" s="3">
        <f t="shared" si="0"/>
        <v>214</v>
      </c>
      <c r="D15" s="57" t="str">
        <f>VLOOKUP(C15,Entries!L:P,5,FALSE)</f>
        <v>Harvey Bury</v>
      </c>
      <c r="E15" s="57" t="str">
        <f>VLOOKUP(C15,Entries!L:Q,6,FALSE)</f>
        <v>Blaencrymlyn Rhidian</v>
      </c>
      <c r="F15" s="9">
        <f t="shared" si="2"/>
        <v>12.359999999999994</v>
      </c>
      <c r="G15" s="9">
        <f t="shared" si="3"/>
        <v>3.16</v>
      </c>
    </row>
    <row r="16" spans="1:8" ht="15.75" thickBot="1" x14ac:dyDescent="0.3">
      <c r="A16" s="52"/>
      <c r="B16" s="52" t="s">
        <v>559</v>
      </c>
      <c r="C16" s="3">
        <f t="shared" si="0"/>
        <v>215</v>
      </c>
      <c r="D16" s="57" t="str">
        <f>VLOOKUP(C16,Entries!L:P,5,FALSE)</f>
        <v>Sara Beamson</v>
      </c>
      <c r="E16" s="57" t="str">
        <f>VLOOKUP(C16,Entries!L:Q,6,FALSE)</f>
        <v>Hinton fairground ROR</v>
      </c>
      <c r="F16" s="9">
        <f t="shared" si="2"/>
        <v>12.379999999999994</v>
      </c>
      <c r="G16" s="9">
        <f t="shared" si="3"/>
        <v>3.18</v>
      </c>
    </row>
    <row r="17" spans="1:7" ht="15.75" thickBot="1" x14ac:dyDescent="0.3">
      <c r="A17" s="52"/>
      <c r="B17" s="52" t="s">
        <v>613</v>
      </c>
      <c r="C17" s="3">
        <f t="shared" si="0"/>
        <v>216</v>
      </c>
      <c r="D17" s="57" t="str">
        <f>VLOOKUP(C17,Entries!L:P,5,FALSE)</f>
        <v>Julian Holmes</v>
      </c>
      <c r="E17" s="57" t="str">
        <f>VLOOKUP(C17,Entries!L:Q,6,FALSE)</f>
        <v>Tewdric</v>
      </c>
      <c r="F17" s="9">
        <f t="shared" si="2"/>
        <v>12.399999999999993</v>
      </c>
      <c r="G17" s="9">
        <f t="shared" si="3"/>
        <v>3.2</v>
      </c>
    </row>
    <row r="18" spans="1:7" ht="15.75" thickBot="1" x14ac:dyDescent="0.3">
      <c r="A18" s="3"/>
      <c r="B18" s="52" t="s">
        <v>573</v>
      </c>
      <c r="C18" s="3">
        <f t="shared" si="0"/>
        <v>217</v>
      </c>
      <c r="D18" s="57" t="str">
        <f>VLOOKUP(C18,Entries!L:P,5,FALSE)</f>
        <v>Ceri Evans</v>
      </c>
      <c r="E18" s="57" t="str">
        <f>VLOOKUP(C18,Entries!L:Q,6,FALSE)</f>
        <v>Catyl Giselle</v>
      </c>
      <c r="F18" s="9">
        <f t="shared" si="2"/>
        <v>12.419999999999993</v>
      </c>
      <c r="G18" s="9">
        <f t="shared" si="3"/>
        <v>3.22</v>
      </c>
    </row>
    <row r="19" spans="1:7" ht="15.75" thickBot="1" x14ac:dyDescent="0.3">
      <c r="A19" s="3"/>
      <c r="B19" s="52" t="s">
        <v>567</v>
      </c>
      <c r="C19" s="3">
        <f t="shared" si="0"/>
        <v>218</v>
      </c>
      <c r="D19" s="57" t="str">
        <f>VLOOKUP(C19,Entries!L:P,5,FALSE)</f>
        <v>Steph Bennett</v>
      </c>
      <c r="E19" s="57" t="str">
        <f>VLOOKUP(C19,Entries!L:Q,6,FALSE)</f>
        <v>Mr Buster</v>
      </c>
      <c r="F19" s="9">
        <f t="shared" si="2"/>
        <v>12.439999999999992</v>
      </c>
      <c r="G19" s="9">
        <f t="shared" si="3"/>
        <v>3.24</v>
      </c>
    </row>
    <row r="20" spans="1:7" ht="15.75" thickBot="1" x14ac:dyDescent="0.3">
      <c r="A20" s="3"/>
      <c r="B20" s="52" t="s">
        <v>49</v>
      </c>
      <c r="C20" s="3">
        <f t="shared" si="0"/>
        <v>219</v>
      </c>
      <c r="D20" s="57" t="str">
        <f>VLOOKUP(C20,Entries!L:P,5,FALSE)</f>
        <v>Eilean Appleton</v>
      </c>
      <c r="E20" s="57" t="str">
        <f>VLOOKUP(C20,Entries!L:Q,6,FALSE)</f>
        <v>Rosie</v>
      </c>
      <c r="F20" s="9">
        <f t="shared" si="2"/>
        <v>12.459999999999992</v>
      </c>
      <c r="G20" s="9">
        <f t="shared" si="3"/>
        <v>3.2600000000000002</v>
      </c>
    </row>
    <row r="21" spans="1:7" ht="15.75" thickBot="1" x14ac:dyDescent="0.3">
      <c r="A21" s="3"/>
      <c r="B21" s="52" t="s">
        <v>568</v>
      </c>
      <c r="C21" s="3">
        <f t="shared" si="0"/>
        <v>220</v>
      </c>
      <c r="D21" s="57" t="str">
        <f>VLOOKUP(C21,Entries!L:P,5,FALSE)</f>
        <v>Heidi Rose</v>
      </c>
      <c r="E21" s="57" t="str">
        <f>VLOOKUP(C21,Entries!L:Q,6,FALSE)</f>
        <v>Pixie Dust</v>
      </c>
      <c r="F21" s="9">
        <f t="shared" si="2"/>
        <v>12.479999999999992</v>
      </c>
      <c r="G21" s="9">
        <f t="shared" si="3"/>
        <v>3.2800000000000002</v>
      </c>
    </row>
    <row r="22" spans="1:7" ht="15.75" thickBot="1" x14ac:dyDescent="0.3">
      <c r="A22" s="3"/>
      <c r="B22" s="52" t="s">
        <v>606</v>
      </c>
      <c r="C22" s="3">
        <f t="shared" si="0"/>
        <v>221</v>
      </c>
      <c r="D22" s="57" t="str">
        <f>VLOOKUP(C22,Entries!L:P,5,FALSE)</f>
        <v>Verity Roberts</v>
      </c>
      <c r="E22" s="57" t="str">
        <f>VLOOKUP(C22,Entries!L:Q,6,FALSE)</f>
        <v>Diamond Count</v>
      </c>
      <c r="F22" s="9">
        <f t="shared" si="2"/>
        <v>12.499999999999991</v>
      </c>
      <c r="G22" s="9">
        <f t="shared" si="3"/>
        <v>3.3000000000000003</v>
      </c>
    </row>
    <row r="23" spans="1:7" ht="15.75" thickBot="1" x14ac:dyDescent="0.3">
      <c r="A23" s="3"/>
      <c r="B23" s="52" t="s">
        <v>558</v>
      </c>
      <c r="C23" s="3">
        <f t="shared" si="0"/>
        <v>222</v>
      </c>
      <c r="D23" s="57" t="str">
        <f>VLOOKUP(C23,Entries!L:P,5,FALSE)</f>
        <v>Jamie Lee Ball</v>
      </c>
      <c r="E23" s="57" t="str">
        <f>VLOOKUP(C23,Entries!L:Q,6,FALSE)</f>
        <v>Sassys Boy</v>
      </c>
      <c r="F23" s="9">
        <f t="shared" si="2"/>
        <v>12.519999999999991</v>
      </c>
      <c r="G23" s="9">
        <f t="shared" si="3"/>
        <v>3.3200000000000003</v>
      </c>
    </row>
    <row r="24" spans="1:7" ht="15.75" thickBot="1" x14ac:dyDescent="0.3">
      <c r="A24" s="3"/>
      <c r="B24" s="52" t="s">
        <v>607</v>
      </c>
      <c r="C24" s="3">
        <f t="shared" si="0"/>
        <v>223</v>
      </c>
      <c r="D24" s="57" t="str">
        <f>VLOOKUP(C24,Entries!L:P,5,FALSE)</f>
        <v>Briony Thomas</v>
      </c>
      <c r="E24" s="57" t="str">
        <f>VLOOKUP(C24,Entries!L:Q,6,FALSE)</f>
        <v>Rosedown Bowman</v>
      </c>
      <c r="F24" s="9">
        <f t="shared" si="2"/>
        <v>12.53999999999999</v>
      </c>
      <c r="G24" s="9">
        <f t="shared" si="3"/>
        <v>3.3400000000000003</v>
      </c>
    </row>
    <row r="25" spans="1:7" ht="15.75" thickBot="1" x14ac:dyDescent="0.3">
      <c r="A25" s="3"/>
      <c r="B25" s="52" t="s">
        <v>562</v>
      </c>
      <c r="C25" s="3">
        <f t="shared" si="0"/>
        <v>224</v>
      </c>
      <c r="D25" s="57" t="str">
        <f>VLOOKUP(C25,Entries!L:P,5,FALSE)</f>
        <v>Sharon Robbins</v>
      </c>
      <c r="E25" s="57" t="str">
        <f>VLOOKUP(C25,Entries!L:Q,6,FALSE)</f>
        <v>The Dexters Jig</v>
      </c>
      <c r="F25" s="9">
        <f t="shared" si="2"/>
        <v>12.55999999999999</v>
      </c>
      <c r="G25" s="9">
        <f t="shared" si="3"/>
        <v>3.3600000000000003</v>
      </c>
    </row>
    <row r="26" spans="1:7" ht="15.75" thickBot="1" x14ac:dyDescent="0.3">
      <c r="A26" s="3"/>
      <c r="B26" s="52" t="s">
        <v>578</v>
      </c>
      <c r="C26" s="3">
        <f t="shared" si="0"/>
        <v>225</v>
      </c>
      <c r="D26" s="57" t="str">
        <f>VLOOKUP(C26,Entries!L:P,5,FALSE)</f>
        <v>Laura Pitt</v>
      </c>
      <c r="E26" s="57" t="str">
        <f>VLOOKUP(C26,Entries!L:Q,6,FALSE)</f>
        <v>Ken</v>
      </c>
      <c r="F26" s="9">
        <f t="shared" si="2"/>
        <v>12.579999999999989</v>
      </c>
      <c r="G26" s="9">
        <f t="shared" si="3"/>
        <v>3.3800000000000003</v>
      </c>
    </row>
    <row r="27" spans="1:7" ht="15.75" thickBot="1" x14ac:dyDescent="0.3">
      <c r="A27" s="3"/>
      <c r="B27" s="52" t="s">
        <v>566</v>
      </c>
      <c r="C27" s="3">
        <f t="shared" si="0"/>
        <v>226</v>
      </c>
      <c r="D27" s="57" t="str">
        <f>VLOOKUP(C27,Entries!L:P,5,FALSE)</f>
        <v>Joanna Alderton</v>
      </c>
      <c r="E27" s="57" t="str">
        <f>VLOOKUP(C27,Entries!L:Q,6,FALSE)</f>
        <v>Gwibedog Jack</v>
      </c>
      <c r="F27" s="9">
        <v>1</v>
      </c>
      <c r="G27" s="9">
        <f t="shared" si="3"/>
        <v>3.4000000000000004</v>
      </c>
    </row>
    <row r="28" spans="1:7" ht="15.75" thickBot="1" x14ac:dyDescent="0.3">
      <c r="A28" s="3"/>
      <c r="B28" s="52" t="s">
        <v>608</v>
      </c>
      <c r="C28" s="3">
        <f t="shared" si="0"/>
        <v>227</v>
      </c>
      <c r="D28" s="57" t="str">
        <f>VLOOKUP(C28,Entries!L:P,5,FALSE)</f>
        <v>Morgan Edwards</v>
      </c>
      <c r="E28" s="57" t="str">
        <f>VLOOKUP(C28,Entries!L:Q,6,FALSE)</f>
        <v>Conker</v>
      </c>
      <c r="F28" s="9">
        <f t="shared" ref="F28:F56" si="4">F27+0.02</f>
        <v>1.02</v>
      </c>
      <c r="G28" s="9">
        <f t="shared" si="3"/>
        <v>3.4200000000000004</v>
      </c>
    </row>
    <row r="29" spans="1:7" ht="15.75" thickBot="1" x14ac:dyDescent="0.3">
      <c r="A29" s="3"/>
      <c r="B29" s="52" t="s">
        <v>609</v>
      </c>
      <c r="C29" s="3">
        <f t="shared" si="0"/>
        <v>228</v>
      </c>
      <c r="D29" s="57" t="str">
        <f>VLOOKUP(C29,Entries!L:P,5,FALSE)</f>
        <v>Liselle Coutanche</v>
      </c>
      <c r="E29" s="57" t="str">
        <f>VLOOKUP(C29,Entries!L:Q,6,FALSE)</f>
        <v>Ardlea master Eco Boy</v>
      </c>
      <c r="F29" s="9">
        <f t="shared" si="4"/>
        <v>1.04</v>
      </c>
      <c r="G29" s="9">
        <f t="shared" si="3"/>
        <v>3.4400000000000004</v>
      </c>
    </row>
    <row r="30" spans="1:7" ht="15.75" thickBot="1" x14ac:dyDescent="0.3">
      <c r="A30" s="3"/>
      <c r="B30" s="52" t="s">
        <v>610</v>
      </c>
      <c r="C30" s="3">
        <f t="shared" si="0"/>
        <v>229</v>
      </c>
      <c r="D30" s="57" t="str">
        <f>VLOOKUP(C30,Entries!L:P,5,FALSE)</f>
        <v xml:space="preserve">Abbey Read </v>
      </c>
      <c r="E30" s="57" t="str">
        <f>VLOOKUP(C30,Entries!L:Q,6,FALSE)</f>
        <v>Blackmoor Clover</v>
      </c>
      <c r="F30" s="9">
        <f t="shared" si="4"/>
        <v>1.06</v>
      </c>
      <c r="G30" s="9">
        <f t="shared" si="3"/>
        <v>3.4600000000000004</v>
      </c>
    </row>
    <row r="31" spans="1:7" ht="15.75" thickBot="1" x14ac:dyDescent="0.3">
      <c r="A31" s="52"/>
      <c r="B31" s="52" t="s">
        <v>611</v>
      </c>
      <c r="C31" s="3">
        <f t="shared" si="0"/>
        <v>230</v>
      </c>
      <c r="D31" s="57" t="str">
        <f>VLOOKUP(C31,Entries!L:P,5,FALSE)</f>
        <v>Phoebe Hudd</v>
      </c>
      <c r="E31" s="57" t="str">
        <f>VLOOKUP(C31,Entries!L:Q,6,FALSE)</f>
        <v>Excusie</v>
      </c>
      <c r="F31" s="9">
        <f t="shared" si="4"/>
        <v>1.08</v>
      </c>
      <c r="G31" s="9">
        <f t="shared" si="3"/>
        <v>3.4800000000000004</v>
      </c>
    </row>
    <row r="32" spans="1:7" ht="15.75" thickBot="1" x14ac:dyDescent="0.3">
      <c r="A32" s="52"/>
      <c r="B32" s="52" t="s">
        <v>612</v>
      </c>
      <c r="C32" s="3">
        <f t="shared" si="0"/>
        <v>231</v>
      </c>
      <c r="D32" s="57" t="str">
        <f>VLOOKUP(C32,Entries!L:P,5,FALSE)</f>
        <v>Charlotte James</v>
      </c>
      <c r="E32" s="57" t="str">
        <f>VLOOKUP(C32,Entries!L:Q,6,FALSE)</f>
        <v>Abbeydale Roller</v>
      </c>
      <c r="F32" s="9">
        <f t="shared" si="4"/>
        <v>1.1000000000000001</v>
      </c>
      <c r="G32" s="9">
        <f t="shared" si="3"/>
        <v>3.5000000000000004</v>
      </c>
    </row>
    <row r="33" spans="1:7" ht="15.75" thickBot="1" x14ac:dyDescent="0.3">
      <c r="A33" s="52"/>
      <c r="B33" s="52" t="s">
        <v>559</v>
      </c>
      <c r="C33" s="3">
        <f t="shared" si="0"/>
        <v>232</v>
      </c>
      <c r="D33" s="57" t="str">
        <f>VLOOKUP(C33,Entries!L:P,5,FALSE)</f>
        <v>Chris Clark</v>
      </c>
      <c r="E33" s="57" t="str">
        <f>VLOOKUP(C33,Entries!L:Q,6,FALSE)</f>
        <v>Croesnant Caradog</v>
      </c>
      <c r="F33" s="9">
        <f t="shared" si="4"/>
        <v>1.1200000000000001</v>
      </c>
      <c r="G33" s="9">
        <f t="shared" si="3"/>
        <v>3.5200000000000005</v>
      </c>
    </row>
    <row r="34" spans="1:7" ht="15.75" thickBot="1" x14ac:dyDescent="0.3">
      <c r="A34" s="52"/>
      <c r="B34" s="52" t="s">
        <v>613</v>
      </c>
      <c r="C34" s="3">
        <f t="shared" si="0"/>
        <v>233</v>
      </c>
      <c r="D34" s="57" t="str">
        <f>VLOOKUP(C34,Entries!L:P,5,FALSE)</f>
        <v>Debbie Watson</v>
      </c>
      <c r="E34" s="57" t="str">
        <f>VLOOKUP(C34,Entries!L:Q,6,FALSE)</f>
        <v>Ballymalis Mist</v>
      </c>
      <c r="F34" s="9">
        <f t="shared" si="4"/>
        <v>1.1400000000000001</v>
      </c>
      <c r="G34" s="9">
        <f t="shared" si="3"/>
        <v>3.5400000000000005</v>
      </c>
    </row>
    <row r="35" spans="1:7" ht="15.75" thickBot="1" x14ac:dyDescent="0.3">
      <c r="A35" s="52"/>
      <c r="B35" s="52" t="s">
        <v>573</v>
      </c>
      <c r="C35" s="3">
        <f t="shared" ref="C35:C69" si="5">+C34+1</f>
        <v>234</v>
      </c>
      <c r="D35" s="57" t="str">
        <f>VLOOKUP(C35,Entries!L:P,5,FALSE)</f>
        <v>Carolyn Keeling</v>
      </c>
      <c r="E35" s="57" t="str">
        <f>VLOOKUP(C35,Entries!L:Q,6,FALSE)</f>
        <v>Ceilog Mehefin</v>
      </c>
      <c r="F35" s="9">
        <f t="shared" si="4"/>
        <v>1.1600000000000001</v>
      </c>
      <c r="G35" s="9">
        <f t="shared" si="3"/>
        <v>3.5600000000000005</v>
      </c>
    </row>
    <row r="36" spans="1:7" ht="15.75" thickBot="1" x14ac:dyDescent="0.3">
      <c r="A36" s="52"/>
      <c r="B36" s="52" t="s">
        <v>567</v>
      </c>
      <c r="C36" s="3">
        <f t="shared" si="5"/>
        <v>235</v>
      </c>
      <c r="D36" s="57" t="s">
        <v>536</v>
      </c>
      <c r="E36" s="57" t="str">
        <f>VLOOKUP(C36,Entries!L:Q,6,FALSE)</f>
        <v>Bedazzled III</v>
      </c>
      <c r="F36" s="9">
        <f t="shared" si="4"/>
        <v>1.1800000000000002</v>
      </c>
      <c r="G36" s="9">
        <f t="shared" si="3"/>
        <v>3.5800000000000005</v>
      </c>
    </row>
    <row r="37" spans="1:7" ht="15.75" thickBot="1" x14ac:dyDescent="0.3">
      <c r="A37" s="52"/>
      <c r="B37" s="52" t="s">
        <v>49</v>
      </c>
      <c r="C37" s="3">
        <f t="shared" si="5"/>
        <v>236</v>
      </c>
      <c r="D37" s="57">
        <f>VLOOKUP(C37,Entries!L:P,5,FALSE)</f>
        <v>0</v>
      </c>
      <c r="E37" s="57">
        <f>VLOOKUP(C37,Entries!L:Q,6,FALSE)</f>
        <v>0</v>
      </c>
      <c r="F37" s="9">
        <f t="shared" si="4"/>
        <v>1.2000000000000002</v>
      </c>
      <c r="G37" s="9">
        <v>4</v>
      </c>
    </row>
    <row r="38" spans="1:7" ht="15.75" thickBot="1" x14ac:dyDescent="0.3">
      <c r="A38" s="3"/>
      <c r="B38" s="52" t="s">
        <v>568</v>
      </c>
      <c r="C38" s="3">
        <f t="shared" si="5"/>
        <v>237</v>
      </c>
      <c r="D38" s="57" t="str">
        <f>VLOOKUP(C38,Entries!L:P,5,FALSE)</f>
        <v>Sarah Cort</v>
      </c>
      <c r="E38" s="57" t="str">
        <f>VLOOKUP(C38,Entries!L:Q,6,FALSE)</f>
        <v>Dromore Dream Lad</v>
      </c>
      <c r="F38" s="9">
        <f t="shared" si="4"/>
        <v>1.2200000000000002</v>
      </c>
      <c r="G38" s="9">
        <f t="shared" ref="G38:G66" si="6">G37+0.02</f>
        <v>4.0199999999999996</v>
      </c>
    </row>
    <row r="39" spans="1:7" ht="15.75" thickBot="1" x14ac:dyDescent="0.3">
      <c r="A39" s="3"/>
      <c r="B39" s="52" t="s">
        <v>606</v>
      </c>
      <c r="C39" s="3">
        <f t="shared" si="5"/>
        <v>238</v>
      </c>
      <c r="D39" s="57" t="str">
        <f>VLOOKUP(C39,Entries!L:P,5,FALSE)</f>
        <v>Georgie Roberts</v>
      </c>
      <c r="E39" s="57" t="str">
        <f>VLOOKUP(C39,Entries!L:Q,6,FALSE)</f>
        <v>Peter Pan</v>
      </c>
      <c r="F39" s="9">
        <f t="shared" si="4"/>
        <v>1.2400000000000002</v>
      </c>
      <c r="G39" s="9">
        <f t="shared" si="6"/>
        <v>4.0399999999999991</v>
      </c>
    </row>
    <row r="40" spans="1:7" ht="15.75" thickBot="1" x14ac:dyDescent="0.3">
      <c r="A40" s="3"/>
      <c r="B40" s="52" t="s">
        <v>558</v>
      </c>
      <c r="C40" s="3">
        <f t="shared" si="5"/>
        <v>239</v>
      </c>
      <c r="D40" s="57" t="str">
        <f>VLOOKUP(C40,Entries!L:P,5,FALSE)</f>
        <v>Lisa Batty</v>
      </c>
      <c r="E40" s="57" t="str">
        <f>VLOOKUP(C40,Entries!L:Q,6,FALSE)</f>
        <v>Northern Spirit</v>
      </c>
      <c r="F40" s="9">
        <f t="shared" si="4"/>
        <v>1.2600000000000002</v>
      </c>
      <c r="G40" s="9">
        <f t="shared" si="6"/>
        <v>4.0599999999999987</v>
      </c>
    </row>
    <row r="41" spans="1:7" ht="15.75" thickBot="1" x14ac:dyDescent="0.3">
      <c r="A41" s="3"/>
      <c r="B41" s="52" t="s">
        <v>607</v>
      </c>
      <c r="C41" s="3">
        <f t="shared" si="5"/>
        <v>240</v>
      </c>
      <c r="D41" s="57" t="str">
        <f>VLOOKUP(C41,Entries!L:P,5,FALSE)</f>
        <v>Nariee Thomas</v>
      </c>
      <c r="E41" s="57" t="str">
        <f>VLOOKUP(C41,Entries!L:Q,6,FALSE)</f>
        <v>Twinkle</v>
      </c>
      <c r="F41" s="9">
        <f t="shared" si="4"/>
        <v>1.2800000000000002</v>
      </c>
      <c r="G41" s="9">
        <f t="shared" si="6"/>
        <v>4.0799999999999983</v>
      </c>
    </row>
    <row r="42" spans="1:7" ht="15.75" thickBot="1" x14ac:dyDescent="0.3">
      <c r="A42" s="3"/>
      <c r="B42" s="52" t="s">
        <v>562</v>
      </c>
      <c r="C42" s="3">
        <f t="shared" si="5"/>
        <v>241</v>
      </c>
      <c r="D42" s="57" t="str">
        <f>VLOOKUP(C42,Entries!L:P,5,FALSE)</f>
        <v>Judith Wilson</v>
      </c>
      <c r="E42" s="57" t="str">
        <f>VLOOKUP(C42,Entries!L:Q,6,FALSE)</f>
        <v>Roi Sanchez</v>
      </c>
      <c r="F42" s="9">
        <f t="shared" si="4"/>
        <v>1.3000000000000003</v>
      </c>
      <c r="G42" s="9">
        <f t="shared" si="6"/>
        <v>4.0999999999999979</v>
      </c>
    </row>
    <row r="43" spans="1:7" ht="15.75" thickBot="1" x14ac:dyDescent="0.3">
      <c r="A43" s="3"/>
      <c r="B43" s="52" t="s">
        <v>578</v>
      </c>
      <c r="C43" s="3">
        <f t="shared" si="5"/>
        <v>242</v>
      </c>
      <c r="D43" s="57" t="str">
        <f>VLOOKUP(C43,Entries!L:P,5,FALSE)</f>
        <v>Meg Barstow</v>
      </c>
      <c r="E43" s="57" t="str">
        <f>VLOOKUP(C43,Entries!L:Q,6,FALSE)</f>
        <v>Ruby</v>
      </c>
      <c r="F43" s="9">
        <f t="shared" si="4"/>
        <v>1.3200000000000003</v>
      </c>
      <c r="G43" s="9">
        <f t="shared" si="6"/>
        <v>4.1199999999999974</v>
      </c>
    </row>
    <row r="44" spans="1:7" ht="15.75" thickBot="1" x14ac:dyDescent="0.3">
      <c r="A44" s="3"/>
      <c r="B44" s="52" t="s">
        <v>566</v>
      </c>
      <c r="C44" s="3">
        <f t="shared" si="5"/>
        <v>243</v>
      </c>
      <c r="D44" s="57" t="str">
        <f>VLOOKUP(C44,Entries!L:P,5,FALSE)</f>
        <v>Fiona Garfield</v>
      </c>
      <c r="E44" s="57" t="str">
        <f>VLOOKUP(C44,Entries!L:Q,6,FALSE)</f>
        <v>Codi</v>
      </c>
      <c r="F44" s="9">
        <f t="shared" si="4"/>
        <v>1.3400000000000003</v>
      </c>
      <c r="G44" s="9">
        <f t="shared" si="6"/>
        <v>4.139999999999997</v>
      </c>
    </row>
    <row r="45" spans="1:7" ht="15.75" thickBot="1" x14ac:dyDescent="0.3">
      <c r="A45" s="3"/>
      <c r="B45" s="52" t="s">
        <v>608</v>
      </c>
      <c r="C45" s="3">
        <f t="shared" si="5"/>
        <v>244</v>
      </c>
      <c r="D45" s="57" t="str">
        <f>VLOOKUP(C45,Entries!L:P,5,FALSE)</f>
        <v>Gemma Trew</v>
      </c>
      <c r="E45" s="57" t="str">
        <f>VLOOKUP(C45,Entries!L:Q,6,FALSE)</f>
        <v>Westfield lad</v>
      </c>
      <c r="F45" s="9">
        <f t="shared" si="4"/>
        <v>1.3600000000000003</v>
      </c>
      <c r="G45" s="9">
        <f t="shared" si="6"/>
        <v>4.1599999999999966</v>
      </c>
    </row>
    <row r="46" spans="1:7" ht="15.75" thickBot="1" x14ac:dyDescent="0.3">
      <c r="A46" s="3"/>
      <c r="B46" s="52" t="s">
        <v>609</v>
      </c>
      <c r="C46" s="3">
        <f t="shared" si="5"/>
        <v>245</v>
      </c>
      <c r="D46" s="57" t="str">
        <f>VLOOKUP(C46,Entries!L:P,5,FALSE)</f>
        <v>Kelly Baber</v>
      </c>
      <c r="E46" s="57" t="str">
        <f>VLOOKUP(C46,Entries!L:Q,6,FALSE)</f>
        <v>Elton ROR</v>
      </c>
      <c r="F46" s="9">
        <f t="shared" si="4"/>
        <v>1.3800000000000003</v>
      </c>
      <c r="G46" s="9">
        <f t="shared" si="6"/>
        <v>4.1799999999999962</v>
      </c>
    </row>
    <row r="47" spans="1:7" ht="15.75" thickBot="1" x14ac:dyDescent="0.3">
      <c r="A47" s="3"/>
      <c r="B47" s="52" t="s">
        <v>610</v>
      </c>
      <c r="C47" s="3">
        <f t="shared" si="5"/>
        <v>246</v>
      </c>
      <c r="D47" s="57" t="str">
        <f>VLOOKUP(C47,Entries!L:P,5,FALSE)</f>
        <v>Jane Fowler</v>
      </c>
      <c r="E47" s="57" t="str">
        <f>VLOOKUP(C47,Entries!L:Q,6,FALSE)</f>
        <v>Golden King</v>
      </c>
      <c r="F47" s="9">
        <f t="shared" si="4"/>
        <v>1.4000000000000004</v>
      </c>
      <c r="G47" s="9">
        <f t="shared" si="6"/>
        <v>4.1999999999999957</v>
      </c>
    </row>
    <row r="48" spans="1:7" ht="15.75" thickBot="1" x14ac:dyDescent="0.3">
      <c r="A48" s="3"/>
      <c r="B48" s="52" t="s">
        <v>611</v>
      </c>
      <c r="C48" s="3">
        <f t="shared" si="5"/>
        <v>247</v>
      </c>
      <c r="D48" s="57" t="str">
        <f>VLOOKUP(C48,Entries!L:P,5,FALSE)</f>
        <v>Elena Marquez Espada</v>
      </c>
      <c r="E48" s="57" t="str">
        <f>VLOOKUP(C48,Entries!L:Q,6,FALSE)</f>
        <v>Diamond</v>
      </c>
      <c r="F48" s="9">
        <f t="shared" si="4"/>
        <v>1.4200000000000004</v>
      </c>
      <c r="G48" s="9">
        <f t="shared" si="6"/>
        <v>4.2199999999999953</v>
      </c>
    </row>
    <row r="49" spans="1:7" ht="15.75" thickBot="1" x14ac:dyDescent="0.3">
      <c r="A49" s="3"/>
      <c r="B49" s="52" t="s">
        <v>612</v>
      </c>
      <c r="C49" s="3">
        <f t="shared" si="5"/>
        <v>248</v>
      </c>
      <c r="D49" s="57" t="str">
        <f>VLOOKUP(C49,Entries!L:P,5,FALSE)</f>
        <v>Georgina Coole</v>
      </c>
      <c r="E49" s="57" t="str">
        <f>VLOOKUP(C49,Entries!L:Q,6,FALSE)</f>
        <v>Monty</v>
      </c>
      <c r="F49" s="9">
        <f t="shared" si="4"/>
        <v>1.4400000000000004</v>
      </c>
      <c r="G49" s="9">
        <f t="shared" si="6"/>
        <v>4.2399999999999949</v>
      </c>
    </row>
    <row r="50" spans="1:7" ht="15.75" thickBot="1" x14ac:dyDescent="0.3">
      <c r="A50" s="3"/>
      <c r="B50" s="52" t="s">
        <v>559</v>
      </c>
      <c r="C50" s="3">
        <f t="shared" si="5"/>
        <v>249</v>
      </c>
      <c r="D50" s="57" t="str">
        <f>VLOOKUP(C50,Entries!L:P,5,FALSE)</f>
        <v>Stephanie Carter</v>
      </c>
      <c r="E50" s="57" t="s">
        <v>676</v>
      </c>
      <c r="F50" s="9">
        <f t="shared" si="4"/>
        <v>1.4600000000000004</v>
      </c>
      <c r="G50" s="9">
        <f t="shared" si="6"/>
        <v>4.2599999999999945</v>
      </c>
    </row>
    <row r="51" spans="1:7" ht="15.75" thickBot="1" x14ac:dyDescent="0.3">
      <c r="A51" s="3"/>
      <c r="B51" s="52" t="s">
        <v>613</v>
      </c>
      <c r="C51" s="3">
        <f t="shared" si="5"/>
        <v>250</v>
      </c>
      <c r="D51" s="57" t="str">
        <f>VLOOKUP(C51,Entries!L:P,5,FALSE)</f>
        <v>Claire Corney</v>
      </c>
      <c r="E51" s="57" t="str">
        <f>VLOOKUP(C51,Entries!L:Q,6,FALSE)</f>
        <v>Dunmore Dan</v>
      </c>
      <c r="F51" s="9">
        <f t="shared" si="4"/>
        <v>1.4800000000000004</v>
      </c>
      <c r="G51" s="9">
        <f t="shared" si="6"/>
        <v>4.279999999999994</v>
      </c>
    </row>
    <row r="52" spans="1:7" ht="15.75" thickBot="1" x14ac:dyDescent="0.3">
      <c r="A52" s="3"/>
      <c r="B52" s="52" t="s">
        <v>573</v>
      </c>
      <c r="C52" s="3">
        <f t="shared" si="5"/>
        <v>251</v>
      </c>
      <c r="D52" s="57" t="str">
        <f>VLOOKUP(C52,Entries!L:P,5,FALSE)</f>
        <v>Tanya Phillips</v>
      </c>
      <c r="E52" s="57" t="str">
        <f>VLOOKUP(C52,Entries!L:Q,6,FALSE)</f>
        <v>Mr Darcy III</v>
      </c>
      <c r="F52" s="9">
        <f t="shared" si="4"/>
        <v>1.5000000000000004</v>
      </c>
      <c r="G52" s="9">
        <f t="shared" si="6"/>
        <v>4.2999999999999936</v>
      </c>
    </row>
    <row r="53" spans="1:7" ht="15.75" thickBot="1" x14ac:dyDescent="0.3">
      <c r="A53" s="3"/>
      <c r="B53" s="52" t="s">
        <v>567</v>
      </c>
      <c r="C53" s="3">
        <f t="shared" si="5"/>
        <v>252</v>
      </c>
      <c r="D53" s="57" t="str">
        <f>VLOOKUP(C53,Entries!L:P,5,FALSE)</f>
        <v>Pam Render</v>
      </c>
      <c r="E53" s="57" t="str">
        <f>VLOOKUP(C53,Entries!L:Q,6,FALSE)</f>
        <v>Zena</v>
      </c>
      <c r="F53" s="9">
        <f t="shared" si="4"/>
        <v>1.5200000000000005</v>
      </c>
      <c r="G53" s="9">
        <f t="shared" si="6"/>
        <v>4.3199999999999932</v>
      </c>
    </row>
    <row r="54" spans="1:7" ht="15.75" thickBot="1" x14ac:dyDescent="0.3">
      <c r="A54" s="52"/>
      <c r="B54" s="52" t="s">
        <v>49</v>
      </c>
      <c r="C54" s="3">
        <f t="shared" si="5"/>
        <v>253</v>
      </c>
      <c r="D54" s="57" t="str">
        <f>VLOOKUP(C54,Entries!L:P,5,FALSE)</f>
        <v>Charlie Usher</v>
      </c>
      <c r="E54" s="57" t="str">
        <f>VLOOKUP(C54,Entries!L:Q,6,FALSE)</f>
        <v>Oakdale lean machine</v>
      </c>
      <c r="F54" s="9">
        <f t="shared" si="4"/>
        <v>1.5400000000000005</v>
      </c>
      <c r="G54" s="9">
        <f t="shared" si="6"/>
        <v>4.3399999999999928</v>
      </c>
    </row>
    <row r="55" spans="1:7" ht="15.75" thickBot="1" x14ac:dyDescent="0.3">
      <c r="A55" s="52"/>
      <c r="B55" s="52" t="s">
        <v>568</v>
      </c>
      <c r="C55" s="3">
        <f t="shared" si="5"/>
        <v>254</v>
      </c>
      <c r="D55" s="57" t="str">
        <f>VLOOKUP(C55,Entries!L:P,5,FALSE)</f>
        <v>Katie House</v>
      </c>
      <c r="E55" s="57" t="str">
        <f>VLOOKUP(C55,Entries!L:Q,6,FALSE)</f>
        <v>Shutterduck</v>
      </c>
      <c r="F55" s="9">
        <f t="shared" si="4"/>
        <v>1.5600000000000005</v>
      </c>
      <c r="G55" s="9">
        <f t="shared" si="6"/>
        <v>4.3599999999999923</v>
      </c>
    </row>
    <row r="56" spans="1:7" ht="15.75" thickBot="1" x14ac:dyDescent="0.3">
      <c r="A56" s="52"/>
      <c r="B56" s="52" t="s">
        <v>606</v>
      </c>
      <c r="C56" s="3">
        <f t="shared" si="5"/>
        <v>255</v>
      </c>
      <c r="D56" s="57" t="str">
        <f>VLOOKUP(C56,Entries!L:P,5,FALSE)</f>
        <v>Lissi Roberts</v>
      </c>
      <c r="E56" s="57" t="str">
        <f>VLOOKUP(C56,Entries!L:Q,6,FALSE)</f>
        <v>Just Jess</v>
      </c>
      <c r="F56" s="9">
        <f t="shared" si="4"/>
        <v>1.5800000000000005</v>
      </c>
      <c r="G56" s="9">
        <f t="shared" si="6"/>
        <v>4.3799999999999919</v>
      </c>
    </row>
    <row r="57" spans="1:7" ht="15.75" thickBot="1" x14ac:dyDescent="0.3">
      <c r="A57" s="3"/>
      <c r="B57" s="52" t="s">
        <v>558</v>
      </c>
      <c r="C57" s="3">
        <f t="shared" si="5"/>
        <v>256</v>
      </c>
      <c r="D57" s="57" t="str">
        <f>VLOOKUP(C57,Entries!L:P,5,FALSE)</f>
        <v>Mike Old</v>
      </c>
      <c r="E57" s="57" t="str">
        <f>VLOOKUP(C57,Entries!L:Q,6,FALSE)</f>
        <v>Sirocco Boy</v>
      </c>
      <c r="F57" s="9">
        <v>2</v>
      </c>
      <c r="G57" s="9">
        <f t="shared" si="6"/>
        <v>4.3999999999999915</v>
      </c>
    </row>
    <row r="58" spans="1:7" ht="15.75" thickBot="1" x14ac:dyDescent="0.3">
      <c r="A58" s="3"/>
      <c r="B58" s="52" t="s">
        <v>607</v>
      </c>
      <c r="C58" s="3">
        <f t="shared" si="5"/>
        <v>257</v>
      </c>
      <c r="D58" s="57" t="str">
        <f>VLOOKUP(C58,Entries!L:P,5,FALSE)</f>
        <v>Marina Blackwood</v>
      </c>
      <c r="E58" s="57" t="str">
        <f>VLOOKUP(C58,Entries!L:Q,6,FALSE)</f>
        <v>Starlight Milky Way</v>
      </c>
      <c r="F58" s="9">
        <f t="shared" ref="F58:F69" si="7">F57+0.02</f>
        <v>2.02</v>
      </c>
      <c r="G58" s="9">
        <f t="shared" si="6"/>
        <v>4.419999999999991</v>
      </c>
    </row>
    <row r="59" spans="1:7" ht="15.75" thickBot="1" x14ac:dyDescent="0.3">
      <c r="A59" s="3"/>
      <c r="B59" s="52" t="s">
        <v>562</v>
      </c>
      <c r="C59" s="3">
        <f t="shared" si="5"/>
        <v>258</v>
      </c>
      <c r="D59" s="57" t="str">
        <f>VLOOKUP(C59,Entries!L:P,5,FALSE)</f>
        <v>Megan Goff</v>
      </c>
      <c r="E59" s="57" t="str">
        <f>VLOOKUP(C59,Entries!L:Q,6,FALSE)</f>
        <v>Cheeko V</v>
      </c>
      <c r="F59" s="9">
        <f t="shared" si="7"/>
        <v>2.04</v>
      </c>
      <c r="G59" s="9">
        <f t="shared" si="6"/>
        <v>4.4399999999999906</v>
      </c>
    </row>
    <row r="60" spans="1:7" ht="15.75" thickBot="1" x14ac:dyDescent="0.3">
      <c r="A60" s="3"/>
      <c r="B60" s="52" t="s">
        <v>578</v>
      </c>
      <c r="C60" s="3">
        <f t="shared" si="5"/>
        <v>259</v>
      </c>
      <c r="D60" s="57" t="str">
        <f>VLOOKUP(C60,Entries!L:P,5,FALSE)</f>
        <v>Marty Halford</v>
      </c>
      <c r="E60" s="57" t="str">
        <f>VLOOKUP(C60,Entries!L:Q,6,FALSE)</f>
        <v>Eric</v>
      </c>
      <c r="F60" s="9">
        <f t="shared" si="7"/>
        <v>2.06</v>
      </c>
      <c r="G60" s="9">
        <f t="shared" si="6"/>
        <v>4.4599999999999902</v>
      </c>
    </row>
    <row r="61" spans="1:7" ht="15.75" thickBot="1" x14ac:dyDescent="0.3">
      <c r="A61" s="3"/>
      <c r="B61" s="52" t="s">
        <v>566</v>
      </c>
      <c r="C61" s="3">
        <f t="shared" si="5"/>
        <v>260</v>
      </c>
      <c r="D61" s="57" t="str">
        <f>VLOOKUP(C61,Entries!L:P,5,FALSE)</f>
        <v>Gemma Webster</v>
      </c>
      <c r="E61" s="57" t="str">
        <f>VLOOKUP(C61,Entries!L:Q,6,FALSE)</f>
        <v>Organised Rebel</v>
      </c>
      <c r="F61" s="9">
        <f t="shared" si="7"/>
        <v>2.08</v>
      </c>
      <c r="G61" s="9">
        <f t="shared" si="6"/>
        <v>4.4799999999999898</v>
      </c>
    </row>
    <row r="62" spans="1:7" ht="15.75" thickBot="1" x14ac:dyDescent="0.3">
      <c r="A62" s="3"/>
      <c r="B62" s="52" t="s">
        <v>608</v>
      </c>
      <c r="C62" s="3">
        <f t="shared" si="5"/>
        <v>261</v>
      </c>
      <c r="D62" s="57" t="str">
        <f>VLOOKUP(C62,Entries!L:P,5,FALSE)</f>
        <v>George Edgell</v>
      </c>
      <c r="E62" s="57" t="str">
        <f>VLOOKUP(C62,Entries!L:Q,6,FALSE)</f>
        <v>Polly</v>
      </c>
      <c r="F62" s="9">
        <f t="shared" si="7"/>
        <v>2.1</v>
      </c>
      <c r="G62" s="9">
        <f t="shared" si="6"/>
        <v>4.4999999999999893</v>
      </c>
    </row>
    <row r="63" spans="1:7" ht="15.75" thickBot="1" x14ac:dyDescent="0.3">
      <c r="A63" s="3"/>
      <c r="B63" s="52" t="s">
        <v>609</v>
      </c>
      <c r="C63" s="3">
        <f t="shared" si="5"/>
        <v>262</v>
      </c>
      <c r="D63" s="57" t="str">
        <f>VLOOKUP(C63,Entries!L:P,5,FALSE)</f>
        <v>Rachel Sadler</v>
      </c>
      <c r="E63" s="57" t="str">
        <f>VLOOKUP(C63,Entries!L:Q,6,FALSE)</f>
        <v>Howen Stu</v>
      </c>
      <c r="F63" s="9">
        <f t="shared" si="7"/>
        <v>2.12</v>
      </c>
      <c r="G63" s="9">
        <f t="shared" si="6"/>
        <v>4.5199999999999889</v>
      </c>
    </row>
    <row r="64" spans="1:7" ht="15.75" thickBot="1" x14ac:dyDescent="0.3">
      <c r="A64" s="3"/>
      <c r="B64" s="52" t="s">
        <v>610</v>
      </c>
      <c r="C64" s="3">
        <f t="shared" si="5"/>
        <v>263</v>
      </c>
      <c r="D64" s="57" t="str">
        <f>VLOOKUP(C64,Entries!L:P,5,FALSE)</f>
        <v>Cally Webster</v>
      </c>
      <c r="E64" s="57" t="str">
        <f>VLOOKUP(C64,Entries!L:Q,6,FALSE)</f>
        <v>Cheryl II</v>
      </c>
      <c r="F64" s="9">
        <f t="shared" si="7"/>
        <v>2.14</v>
      </c>
      <c r="G64" s="9">
        <f t="shared" si="6"/>
        <v>4.5399999999999885</v>
      </c>
    </row>
    <row r="65" spans="1:7" ht="15.75" thickBot="1" x14ac:dyDescent="0.3">
      <c r="A65" s="3"/>
      <c r="B65" s="52" t="s">
        <v>611</v>
      </c>
      <c r="C65" s="3">
        <f t="shared" si="5"/>
        <v>264</v>
      </c>
      <c r="D65" s="57" t="str">
        <f>VLOOKUP(C65,Entries!L:P,5,FALSE)</f>
        <v>Casey Sharpe</v>
      </c>
      <c r="E65" s="57" t="str">
        <f>VLOOKUP(C65,Entries!L:Q,6,FALSE)</f>
        <v>Eglwysfach Rodger</v>
      </c>
      <c r="F65" s="9">
        <f t="shared" si="7"/>
        <v>2.16</v>
      </c>
      <c r="G65" s="9">
        <f t="shared" si="6"/>
        <v>4.5599999999999881</v>
      </c>
    </row>
    <row r="66" spans="1:7" ht="15.75" thickBot="1" x14ac:dyDescent="0.3">
      <c r="A66" s="3"/>
      <c r="B66" s="52" t="s">
        <v>612</v>
      </c>
      <c r="C66" s="3">
        <f t="shared" si="5"/>
        <v>265</v>
      </c>
      <c r="D66" s="57" t="str">
        <f>VLOOKUP(C66,Entries!L:P,5,FALSE)</f>
        <v>Hannah Dangerfield</v>
      </c>
      <c r="E66" s="57" t="str">
        <f>VLOOKUP(C66,Entries!L:Q,6,FALSE)</f>
        <v>Don't tell Da</v>
      </c>
      <c r="F66" s="9">
        <f t="shared" si="7"/>
        <v>2.1800000000000002</v>
      </c>
      <c r="G66" s="9">
        <f t="shared" si="6"/>
        <v>4.5799999999999876</v>
      </c>
    </row>
    <row r="67" spans="1:7" ht="15.75" thickBot="1" x14ac:dyDescent="0.3">
      <c r="A67" s="3"/>
      <c r="B67" s="52" t="s">
        <v>559</v>
      </c>
      <c r="C67" s="3">
        <f t="shared" si="5"/>
        <v>266</v>
      </c>
      <c r="D67" s="57" t="str">
        <f>VLOOKUP(C67,Entries!L:P,5,FALSE)</f>
        <v>Georgina Bateman</v>
      </c>
      <c r="E67" s="57" t="str">
        <f>VLOOKUP(C67,Entries!L:Q,6,FALSE)</f>
        <v>Litle Leo</v>
      </c>
      <c r="F67" s="9">
        <f t="shared" si="7"/>
        <v>2.2000000000000002</v>
      </c>
      <c r="G67" s="9">
        <v>5</v>
      </c>
    </row>
    <row r="68" spans="1:7" ht="15.75" thickBot="1" x14ac:dyDescent="0.3">
      <c r="A68" s="3"/>
      <c r="B68" s="52" t="s">
        <v>613</v>
      </c>
      <c r="C68" s="3">
        <f t="shared" si="5"/>
        <v>267</v>
      </c>
      <c r="D68" s="57" t="str">
        <f>VLOOKUP(C68,Entries!L:P,5,FALSE)</f>
        <v>Tim Peters</v>
      </c>
      <c r="E68" s="57" t="str">
        <f>VLOOKUP(C68,Entries!L:Q,6,FALSE)</f>
        <v>Allanagh Sea Sprite</v>
      </c>
      <c r="F68" s="9">
        <f t="shared" si="7"/>
        <v>2.2200000000000002</v>
      </c>
      <c r="G68" s="9">
        <f>G67+0.02</f>
        <v>5.0199999999999996</v>
      </c>
    </row>
    <row r="69" spans="1:7" x14ac:dyDescent="0.25">
      <c r="A69" s="3"/>
      <c r="B69" s="52" t="s">
        <v>573</v>
      </c>
      <c r="C69" s="3">
        <f t="shared" si="5"/>
        <v>268</v>
      </c>
      <c r="D69" s="57" t="str">
        <f>VLOOKUP(C69,Entries!L:P,5,FALSE)</f>
        <v>Jordan Heard</v>
      </c>
      <c r="E69" s="57" t="str">
        <f>VLOOKUP(C69,Entries!L:Q,6,FALSE)</f>
        <v>Black Woodland Jasper</v>
      </c>
      <c r="F69" s="9">
        <f t="shared" si="7"/>
        <v>2.2400000000000002</v>
      </c>
      <c r="G69" s="9">
        <f>G68+0.02</f>
        <v>5.0399999999999991</v>
      </c>
    </row>
    <row r="70" spans="1:7" x14ac:dyDescent="0.25">
      <c r="E70" s="1"/>
      <c r="F70" s="1"/>
      <c r="G70" s="1"/>
    </row>
    <row r="71" spans="1:7" x14ac:dyDescent="0.25">
      <c r="E71" s="1"/>
      <c r="F71" s="1"/>
      <c r="G71" s="1"/>
    </row>
    <row r="159" spans="2:13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85"/>
      <c r="M159" s="24"/>
    </row>
  </sheetData>
  <pageMargins left="0.23622047244094491" right="0.23622047244094491" top="0.74803149606299213" bottom="0.74803149606299213" header="0.31496062992125984" footer="0.31496062992125984"/>
  <pageSetup paperSize="9" fitToHeight="0" orientation="portrait" r:id="rId1"/>
  <rowBreaks count="2" manualBreakCount="2">
    <brk id="70" max="16383" man="1"/>
    <brk id="158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view="pageBreakPreview" topLeftCell="A59" zoomScale="60" zoomScaleNormal="100" workbookViewId="0">
      <selection activeCell="E77" sqref="E77"/>
    </sheetView>
  </sheetViews>
  <sheetFormatPr defaultRowHeight="15" x14ac:dyDescent="0.25"/>
  <cols>
    <col min="2" max="2" width="16.7109375" bestFit="1" customWidth="1"/>
    <col min="4" max="4" width="20.85546875" bestFit="1" customWidth="1"/>
    <col min="5" max="5" width="24.42578125" bestFit="1" customWidth="1"/>
  </cols>
  <sheetData>
    <row r="1" spans="1:13" ht="21" x14ac:dyDescent="0.35">
      <c r="A1" s="215" t="s">
        <v>658</v>
      </c>
    </row>
    <row r="2" spans="1:13" x14ac:dyDescent="0.25">
      <c r="B2" t="s">
        <v>65</v>
      </c>
      <c r="G2" s="1"/>
    </row>
    <row r="3" spans="1:13" ht="15.75" thickBot="1" x14ac:dyDescent="0.3">
      <c r="A3" t="s">
        <v>617</v>
      </c>
      <c r="B3" t="s">
        <v>2</v>
      </c>
      <c r="C3" t="s">
        <v>3</v>
      </c>
      <c r="D3" t="s">
        <v>4</v>
      </c>
      <c r="E3" t="s">
        <v>5</v>
      </c>
      <c r="F3" s="1" t="s">
        <v>631</v>
      </c>
      <c r="G3" t="s">
        <v>76</v>
      </c>
      <c r="H3" t="s">
        <v>77</v>
      </c>
      <c r="I3" t="s">
        <v>625</v>
      </c>
      <c r="J3" t="s">
        <v>632</v>
      </c>
      <c r="K3" t="s">
        <v>626</v>
      </c>
      <c r="L3" t="s">
        <v>66</v>
      </c>
      <c r="M3" t="s">
        <v>12</v>
      </c>
    </row>
    <row r="4" spans="1:13" ht="16.5" thickTop="1" thickBot="1" x14ac:dyDescent="0.3">
      <c r="A4">
        <v>15</v>
      </c>
      <c r="B4" s="57" t="s">
        <v>59</v>
      </c>
      <c r="C4" s="57">
        <v>201</v>
      </c>
      <c r="D4" s="57" t="str">
        <f>VLOOKUP(C4,Entries!L:P,5,FALSE)</f>
        <v>Sophie Hooper</v>
      </c>
      <c r="E4" s="57" t="str">
        <f>VLOOKUP(C4,Entries!L:Q,6,FALSE)</f>
        <v>The Kings Archer</v>
      </c>
      <c r="F4" s="57"/>
      <c r="G4" s="57"/>
      <c r="H4" s="57"/>
      <c r="I4" s="70"/>
      <c r="J4" s="57"/>
      <c r="K4" s="61"/>
      <c r="L4" s="266"/>
      <c r="M4" s="11"/>
    </row>
    <row r="5" spans="1:13" ht="15.75" thickBot="1" x14ac:dyDescent="0.3">
      <c r="B5" s="3"/>
      <c r="C5" s="3">
        <v>218</v>
      </c>
      <c r="D5" s="57" t="str">
        <f>VLOOKUP(C5,Entries!L:P,5,FALSE)</f>
        <v>Steph Bennett</v>
      </c>
      <c r="E5" s="57" t="str">
        <f>VLOOKUP(C5,Entries!L:Q,6,FALSE)</f>
        <v>Mr Buster</v>
      </c>
      <c r="F5" s="3"/>
      <c r="G5" s="3"/>
      <c r="H5" s="3"/>
      <c r="I5" s="68"/>
      <c r="J5" s="3"/>
      <c r="K5" s="63"/>
      <c r="L5" s="267"/>
      <c r="M5" s="5"/>
    </row>
    <row r="6" spans="1:13" ht="15.75" thickBot="1" x14ac:dyDescent="0.3">
      <c r="B6" s="3"/>
      <c r="C6" s="3">
        <v>235</v>
      </c>
      <c r="D6" s="57" t="str">
        <f>VLOOKUP(C6,Entries!L:P,5,FALSE)</f>
        <v>Julie Jeffes</v>
      </c>
      <c r="E6" s="57" t="str">
        <f>VLOOKUP(C6,Entries!L:Q,6,FALSE)</f>
        <v>Bedazzled III</v>
      </c>
      <c r="F6" s="3"/>
      <c r="G6" s="3"/>
      <c r="H6" s="3"/>
      <c r="I6" s="68"/>
      <c r="J6" s="3"/>
      <c r="K6" s="63"/>
      <c r="L6" s="267"/>
      <c r="M6" s="5"/>
    </row>
    <row r="7" spans="1:13" ht="15.75" thickBot="1" x14ac:dyDescent="0.3">
      <c r="B7" s="58"/>
      <c r="C7" s="58">
        <v>252</v>
      </c>
      <c r="D7" s="57" t="str">
        <f>VLOOKUP(C7,Entries!L:P,5,FALSE)</f>
        <v>Pam Render</v>
      </c>
      <c r="E7" s="57" t="str">
        <f>VLOOKUP(C7,Entries!L:Q,6,FALSE)</f>
        <v>Zena</v>
      </c>
      <c r="F7" s="58"/>
      <c r="G7" s="58"/>
      <c r="H7" s="58"/>
      <c r="I7" s="71"/>
      <c r="J7" s="58"/>
      <c r="K7" s="65"/>
      <c r="L7" s="268"/>
      <c r="M7" s="13"/>
    </row>
    <row r="8" spans="1:13" ht="15.75" thickBot="1" x14ac:dyDescent="0.3">
      <c r="B8" s="5"/>
      <c r="C8" s="5"/>
      <c r="D8" s="5"/>
      <c r="E8" s="5"/>
      <c r="F8" s="5"/>
      <c r="G8" s="5"/>
      <c r="H8" s="5"/>
      <c r="I8" s="15"/>
      <c r="J8" s="56"/>
      <c r="K8" s="67"/>
      <c r="L8" s="144"/>
      <c r="M8" s="5"/>
    </row>
    <row r="9" spans="1:13" ht="16.5" thickTop="1" thickBot="1" x14ac:dyDescent="0.3">
      <c r="A9">
        <v>12</v>
      </c>
      <c r="B9" s="57" t="s">
        <v>615</v>
      </c>
      <c r="C9" s="88">
        <v>202</v>
      </c>
      <c r="D9" s="57" t="str">
        <f>VLOOKUP(C9,Entries!L:P,5,FALSE)</f>
        <v>Pippa Tucker</v>
      </c>
      <c r="E9" s="57" t="str">
        <f>VLOOKUP(C9,Entries!L:Q,6,FALSE)</f>
        <v>Zara</v>
      </c>
      <c r="F9" s="57"/>
      <c r="G9" s="57"/>
      <c r="H9" s="57"/>
      <c r="I9" s="57"/>
      <c r="J9" s="70"/>
      <c r="K9" s="61"/>
      <c r="L9" s="266"/>
      <c r="M9" s="11"/>
    </row>
    <row r="10" spans="1:13" ht="15.75" thickBot="1" x14ac:dyDescent="0.3">
      <c r="B10" s="3" t="s">
        <v>616</v>
      </c>
      <c r="C10" s="52">
        <v>219</v>
      </c>
      <c r="D10" s="57" t="str">
        <f>VLOOKUP(C10,Entries!L:P,5,FALSE)</f>
        <v>Eilean Appleton</v>
      </c>
      <c r="E10" s="57" t="str">
        <f>VLOOKUP(C10,Entries!L:Q,6,FALSE)</f>
        <v>Rosie</v>
      </c>
      <c r="F10" s="3"/>
      <c r="G10" s="3"/>
      <c r="H10" s="3"/>
      <c r="I10" s="3"/>
      <c r="J10" s="68"/>
      <c r="K10" s="63"/>
      <c r="L10" s="267"/>
      <c r="M10" s="5"/>
    </row>
    <row r="11" spans="1:13" ht="15.75" thickBot="1" x14ac:dyDescent="0.3">
      <c r="B11" s="62"/>
      <c r="C11" s="3">
        <v>236</v>
      </c>
      <c r="D11" s="57">
        <f>VLOOKUP(C11,Entries!L:P,5,FALSE)</f>
        <v>0</v>
      </c>
      <c r="E11" s="57">
        <f>VLOOKUP(C11,Entries!L:Q,6,FALSE)</f>
        <v>0</v>
      </c>
      <c r="F11" s="3"/>
      <c r="G11" s="3"/>
      <c r="H11" s="3"/>
      <c r="I11" s="3"/>
      <c r="J11" s="68"/>
      <c r="K11" s="63"/>
      <c r="L11" s="267"/>
      <c r="M11" s="5"/>
    </row>
    <row r="12" spans="1:13" ht="15.75" thickBot="1" x14ac:dyDescent="0.3">
      <c r="B12" s="64"/>
      <c r="C12" s="58">
        <v>253</v>
      </c>
      <c r="D12" s="57" t="str">
        <f>VLOOKUP(C12,Entries!L:P,5,FALSE)</f>
        <v>Charlie Usher</v>
      </c>
      <c r="E12" s="57" t="str">
        <f>VLOOKUP(C12,Entries!L:Q,6,FALSE)</f>
        <v>Oakdale lean machine</v>
      </c>
      <c r="F12" s="58"/>
      <c r="G12" s="58"/>
      <c r="H12" s="58"/>
      <c r="I12" s="58"/>
      <c r="J12" s="71"/>
      <c r="K12" s="65"/>
      <c r="L12" s="268"/>
      <c r="M12" s="13"/>
    </row>
    <row r="13" spans="1:13" ht="15.75" thickBot="1" x14ac:dyDescent="0.3">
      <c r="B13" s="132"/>
      <c r="C13" s="5"/>
      <c r="D13" s="5"/>
      <c r="E13" s="5"/>
      <c r="F13" s="5"/>
      <c r="G13" s="5"/>
      <c r="H13" s="5"/>
      <c r="I13" s="5"/>
      <c r="J13" s="15"/>
      <c r="K13" s="67"/>
      <c r="L13" s="144"/>
      <c r="M13" s="5"/>
    </row>
    <row r="14" spans="1:13" ht="16.5" thickTop="1" thickBot="1" x14ac:dyDescent="0.3">
      <c r="A14">
        <v>12</v>
      </c>
      <c r="B14" s="60" t="s">
        <v>618</v>
      </c>
      <c r="C14" s="57">
        <v>203</v>
      </c>
      <c r="D14" s="57" t="str">
        <f>VLOOKUP(C14,Entries!L:P,5,FALSE)</f>
        <v>Joanna Lee</v>
      </c>
      <c r="E14" s="57" t="str">
        <f>VLOOKUP(C14,Entries!L:Q,6,FALSE)</f>
        <v>Il Marinaio</v>
      </c>
      <c r="F14" s="57"/>
      <c r="G14" s="57"/>
      <c r="H14" s="57"/>
      <c r="I14" s="57"/>
      <c r="J14" s="70"/>
      <c r="K14" s="61"/>
      <c r="L14" s="266"/>
      <c r="M14" s="11"/>
    </row>
    <row r="15" spans="1:13" ht="15.75" thickBot="1" x14ac:dyDescent="0.3">
      <c r="B15" s="62" t="s">
        <v>589</v>
      </c>
      <c r="C15" s="3">
        <v>220</v>
      </c>
      <c r="D15" s="57" t="str">
        <f>VLOOKUP(C15,Entries!L:P,5,FALSE)</f>
        <v>Heidi Rose</v>
      </c>
      <c r="E15" s="57" t="str">
        <f>VLOOKUP(C15,Entries!L:Q,6,FALSE)</f>
        <v>Pixie Dust</v>
      </c>
      <c r="F15" s="3"/>
      <c r="G15" s="3"/>
      <c r="H15" s="3"/>
      <c r="I15" s="3"/>
      <c r="J15" s="68"/>
      <c r="K15" s="63"/>
      <c r="L15" s="267"/>
      <c r="M15" s="5"/>
    </row>
    <row r="16" spans="1:13" ht="15.75" thickBot="1" x14ac:dyDescent="0.3">
      <c r="B16" s="62"/>
      <c r="C16" s="3">
        <v>237</v>
      </c>
      <c r="D16" s="57" t="str">
        <f>VLOOKUP(C16,Entries!L:P,5,FALSE)</f>
        <v>Sarah Cort</v>
      </c>
      <c r="E16" s="57" t="str">
        <f>VLOOKUP(C16,Entries!L:Q,6,FALSE)</f>
        <v>Dromore Dream Lad</v>
      </c>
      <c r="F16" s="3"/>
      <c r="G16" s="3"/>
      <c r="H16" s="3"/>
      <c r="I16" s="3"/>
      <c r="J16" s="68"/>
      <c r="K16" s="63"/>
      <c r="L16" s="267"/>
      <c r="M16" s="5"/>
    </row>
    <row r="17" spans="1:16" ht="15.75" thickBot="1" x14ac:dyDescent="0.3">
      <c r="B17" s="64"/>
      <c r="C17" s="58">
        <v>254</v>
      </c>
      <c r="D17" s="57" t="str">
        <f>VLOOKUP(C17,Entries!L:P,5,FALSE)</f>
        <v>Katie House</v>
      </c>
      <c r="E17" s="57" t="str">
        <f>VLOOKUP(C17,Entries!L:Q,6,FALSE)</f>
        <v>Shutterduck</v>
      </c>
      <c r="F17" s="58"/>
      <c r="G17" s="58"/>
      <c r="H17" s="58"/>
      <c r="I17" s="58"/>
      <c r="J17" s="71"/>
      <c r="K17" s="65"/>
      <c r="L17" s="268"/>
      <c r="M17" s="13"/>
    </row>
    <row r="18" spans="1:16" ht="15.75" thickBot="1" x14ac:dyDescent="0.3">
      <c r="B18" s="132"/>
      <c r="C18" s="5"/>
      <c r="D18" s="5"/>
      <c r="E18" s="5"/>
      <c r="F18" s="5"/>
      <c r="G18" s="5"/>
      <c r="H18" s="5"/>
      <c r="I18" s="5"/>
      <c r="J18" s="15"/>
      <c r="K18" s="67"/>
      <c r="L18" s="144"/>
      <c r="M18" s="5"/>
    </row>
    <row r="19" spans="1:16" ht="16.5" thickTop="1" thickBot="1" x14ac:dyDescent="0.3">
      <c r="A19">
        <v>18</v>
      </c>
      <c r="B19" s="60" t="s">
        <v>172</v>
      </c>
      <c r="C19" s="57">
        <v>204</v>
      </c>
      <c r="D19" s="57" t="str">
        <f>VLOOKUP(C19,Entries!L:P,5,FALSE)</f>
        <v>Katherine Worrall</v>
      </c>
      <c r="E19" s="57" t="str">
        <f>VLOOKUP(C19,Entries!L:Q,6,FALSE)</f>
        <v>Pencader Silver Lady</v>
      </c>
      <c r="F19" s="57"/>
      <c r="G19" s="57"/>
      <c r="H19" s="57"/>
      <c r="I19" s="57"/>
      <c r="J19" s="70"/>
      <c r="K19" s="61"/>
      <c r="L19" s="266"/>
      <c r="M19" s="11"/>
    </row>
    <row r="20" spans="1:16" ht="15.75" thickBot="1" x14ac:dyDescent="0.3">
      <c r="B20" s="62" t="s">
        <v>173</v>
      </c>
      <c r="C20" s="3">
        <v>221</v>
      </c>
      <c r="D20" s="57" t="str">
        <f>VLOOKUP(C20,Entries!L:P,5,FALSE)</f>
        <v>Verity Roberts</v>
      </c>
      <c r="E20" s="57" t="str">
        <f>VLOOKUP(C20,Entries!L:Q,6,FALSE)</f>
        <v>Diamond Count</v>
      </c>
      <c r="F20" s="3"/>
      <c r="G20" s="3"/>
      <c r="H20" s="3"/>
      <c r="I20" s="3"/>
      <c r="J20" s="68"/>
      <c r="K20" s="63"/>
      <c r="L20" s="267"/>
      <c r="M20" s="5"/>
    </row>
    <row r="21" spans="1:16" ht="15.75" thickBot="1" x14ac:dyDescent="0.3">
      <c r="B21" s="62"/>
      <c r="C21" s="3">
        <v>238</v>
      </c>
      <c r="D21" s="57" t="str">
        <f>VLOOKUP(C21,Entries!L:P,5,FALSE)</f>
        <v>Georgie Roberts</v>
      </c>
      <c r="E21" s="57" t="str">
        <f>VLOOKUP(C21,Entries!L:Q,6,FALSE)</f>
        <v>Peter Pan</v>
      </c>
      <c r="F21" s="3"/>
      <c r="G21" s="3"/>
      <c r="H21" s="3"/>
      <c r="I21" s="3"/>
      <c r="J21" s="68"/>
      <c r="K21" s="63"/>
      <c r="L21" s="267"/>
      <c r="M21" s="5"/>
    </row>
    <row r="22" spans="1:16" ht="15.75" thickBot="1" x14ac:dyDescent="0.3">
      <c r="B22" s="64"/>
      <c r="C22" s="58">
        <v>255</v>
      </c>
      <c r="D22" s="57" t="str">
        <f>VLOOKUP(C22,Entries!L:P,5,FALSE)</f>
        <v>Lissi Roberts</v>
      </c>
      <c r="E22" s="57" t="str">
        <f>VLOOKUP(C22,Entries!L:Q,6,FALSE)</f>
        <v>Just Jess</v>
      </c>
      <c r="F22" s="58"/>
      <c r="G22" s="58"/>
      <c r="H22" s="58"/>
      <c r="I22" s="58"/>
      <c r="J22" s="71"/>
      <c r="K22" s="65"/>
      <c r="L22" s="268"/>
      <c r="M22" s="13"/>
      <c r="O22" s="24"/>
      <c r="P22" s="24"/>
    </row>
    <row r="23" spans="1:16" ht="15.75" thickBot="1" x14ac:dyDescent="0.3">
      <c r="B23" s="132"/>
      <c r="C23" s="5"/>
      <c r="D23" s="5"/>
      <c r="E23" s="5"/>
      <c r="F23" s="5"/>
      <c r="G23" s="5"/>
      <c r="H23" s="5"/>
      <c r="I23" s="5"/>
      <c r="J23" s="15"/>
      <c r="K23" s="67"/>
      <c r="L23" s="144"/>
      <c r="M23" s="5"/>
      <c r="O23" s="24"/>
      <c r="P23" s="24"/>
    </row>
    <row r="24" spans="1:16" ht="16.5" thickTop="1" thickBot="1" x14ac:dyDescent="0.3">
      <c r="A24">
        <v>19</v>
      </c>
      <c r="B24" s="60" t="s">
        <v>149</v>
      </c>
      <c r="C24" s="57">
        <v>205</v>
      </c>
      <c r="D24" s="57" t="str">
        <f>VLOOKUP(C24,Entries!L:P,5,FALSE)</f>
        <v>Grace Martinez</v>
      </c>
      <c r="E24" s="57" t="str">
        <f>VLOOKUP(C24,Entries!L:Q,6,FALSE)</f>
        <v>Calypso Valentine</v>
      </c>
      <c r="F24" s="57"/>
      <c r="G24" s="57"/>
      <c r="H24" s="57"/>
      <c r="I24" s="57"/>
      <c r="J24" s="70"/>
      <c r="K24" s="61" t="s">
        <v>668</v>
      </c>
      <c r="L24" s="266"/>
      <c r="M24" s="11"/>
      <c r="O24" s="45"/>
      <c r="P24" s="224"/>
    </row>
    <row r="25" spans="1:16" ht="15.75" thickBot="1" x14ac:dyDescent="0.3">
      <c r="B25" s="62" t="s">
        <v>619</v>
      </c>
      <c r="C25" s="3">
        <v>222</v>
      </c>
      <c r="D25" s="57" t="str">
        <f>VLOOKUP(C25,Entries!L:P,5,FALSE)</f>
        <v>Jamie Lee Ball</v>
      </c>
      <c r="E25" s="57" t="str">
        <f>VLOOKUP(C25,Entries!L:Q,6,FALSE)</f>
        <v>Sassys Boy</v>
      </c>
      <c r="F25" s="3"/>
      <c r="G25" s="3"/>
      <c r="H25" s="3"/>
      <c r="I25" s="3"/>
      <c r="J25" s="68"/>
      <c r="K25" s="63"/>
      <c r="L25" s="267"/>
      <c r="M25" s="5"/>
      <c r="O25" s="45"/>
      <c r="P25" s="224"/>
    </row>
    <row r="26" spans="1:16" ht="15.75" thickBot="1" x14ac:dyDescent="0.3">
      <c r="B26" s="62"/>
      <c r="C26" s="3">
        <v>239</v>
      </c>
      <c r="D26" s="57" t="str">
        <f>VLOOKUP(C26,Entries!L:P,5,FALSE)</f>
        <v>Lisa Batty</v>
      </c>
      <c r="E26" s="57" t="str">
        <f>VLOOKUP(C26,Entries!L:Q,6,FALSE)</f>
        <v>Northern Spirit</v>
      </c>
      <c r="F26" s="3"/>
      <c r="G26" s="3"/>
      <c r="H26" s="3"/>
      <c r="I26" s="3"/>
      <c r="J26" s="68"/>
      <c r="K26" s="63"/>
      <c r="L26" s="267"/>
      <c r="M26" s="5"/>
      <c r="O26" s="45"/>
      <c r="P26" s="224"/>
    </row>
    <row r="27" spans="1:16" ht="15.75" thickBot="1" x14ac:dyDescent="0.3">
      <c r="B27" s="64"/>
      <c r="C27" s="58">
        <v>256</v>
      </c>
      <c r="D27" s="57" t="str">
        <f>VLOOKUP(C27,Entries!L:P,5,FALSE)</f>
        <v>Mike Old</v>
      </c>
      <c r="E27" s="57" t="str">
        <f>VLOOKUP(C27,Entries!L:Q,6,FALSE)</f>
        <v>Sirocco Boy</v>
      </c>
      <c r="F27" s="58"/>
      <c r="G27" s="58"/>
      <c r="H27" s="58"/>
      <c r="I27" s="58"/>
      <c r="J27" s="71"/>
      <c r="K27" s="65"/>
      <c r="L27" s="268"/>
      <c r="M27" s="13"/>
      <c r="O27" s="45"/>
      <c r="P27" s="224"/>
    </row>
    <row r="28" spans="1:16" ht="15.75" thickBot="1" x14ac:dyDescent="0.3">
      <c r="B28" s="132"/>
      <c r="C28" s="5"/>
      <c r="D28" s="5"/>
      <c r="E28" s="5"/>
      <c r="F28" s="5"/>
      <c r="G28" s="5"/>
      <c r="H28" s="5"/>
      <c r="I28" s="5"/>
      <c r="J28" s="15"/>
      <c r="K28" s="67"/>
      <c r="L28" s="144"/>
      <c r="M28" s="5"/>
      <c r="O28" s="225"/>
      <c r="P28" s="226"/>
    </row>
    <row r="29" spans="1:16" ht="16.5" thickTop="1" thickBot="1" x14ac:dyDescent="0.3">
      <c r="A29">
        <v>15</v>
      </c>
      <c r="B29" s="60" t="s">
        <v>153</v>
      </c>
      <c r="C29" s="57">
        <v>206</v>
      </c>
      <c r="D29" s="57" t="str">
        <f>VLOOKUP(C29,Entries!L:P,5,FALSE)</f>
        <v>Eloise Rowles</v>
      </c>
      <c r="E29" s="57" t="str">
        <f>VLOOKUP(C29,Entries!L:Q,6,FALSE)</f>
        <v>Tyshon Jacob Ginger Flake</v>
      </c>
      <c r="F29" s="57"/>
      <c r="G29" s="57"/>
      <c r="H29" s="57"/>
      <c r="I29" s="57"/>
      <c r="J29" s="70"/>
      <c r="K29" s="61"/>
      <c r="L29" s="266"/>
      <c r="M29" s="11"/>
      <c r="O29" s="45"/>
      <c r="P29" s="224"/>
    </row>
    <row r="30" spans="1:16" ht="15.75" thickBot="1" x14ac:dyDescent="0.3">
      <c r="B30" s="62"/>
      <c r="C30" s="3">
        <v>223</v>
      </c>
      <c r="D30" s="57" t="str">
        <f>VLOOKUP(C30,Entries!L:P,5,FALSE)</f>
        <v>Briony Thomas</v>
      </c>
      <c r="E30" s="57" t="str">
        <f>VLOOKUP(C30,Entries!L:Q,6,FALSE)</f>
        <v>Rosedown Bowman</v>
      </c>
      <c r="F30" s="3"/>
      <c r="G30" s="3"/>
      <c r="H30" s="3"/>
      <c r="I30" s="3"/>
      <c r="J30" s="68"/>
      <c r="K30" s="63"/>
      <c r="L30" s="267"/>
      <c r="M30" s="5"/>
      <c r="O30" s="24"/>
      <c r="P30" s="24"/>
    </row>
    <row r="31" spans="1:16" ht="15.75" thickBot="1" x14ac:dyDescent="0.3">
      <c r="B31" s="62"/>
      <c r="C31" s="3">
        <v>240</v>
      </c>
      <c r="D31" s="57" t="str">
        <f>VLOOKUP(C31,Entries!L:P,5,FALSE)</f>
        <v>Nariee Thomas</v>
      </c>
      <c r="E31" s="57" t="str">
        <f>VLOOKUP(C31,Entries!L:Q,6,FALSE)</f>
        <v>Twinkle</v>
      </c>
      <c r="F31" s="3"/>
      <c r="G31" s="3"/>
      <c r="H31" s="3"/>
      <c r="I31" s="3"/>
      <c r="J31" s="68"/>
      <c r="K31" s="63"/>
      <c r="L31" s="267"/>
      <c r="M31" s="5"/>
      <c r="O31" s="24"/>
      <c r="P31" s="24"/>
    </row>
    <row r="32" spans="1:16" ht="15.75" thickBot="1" x14ac:dyDescent="0.3">
      <c r="B32" s="64"/>
      <c r="C32" s="58">
        <v>257</v>
      </c>
      <c r="D32" s="57" t="str">
        <f>VLOOKUP(C32,Entries!L:P,5,FALSE)</f>
        <v>Marina Blackwood</v>
      </c>
      <c r="E32" s="57" t="str">
        <f>VLOOKUP(C32,Entries!L:Q,6,FALSE)</f>
        <v>Starlight Milky Way</v>
      </c>
      <c r="F32" s="58"/>
      <c r="G32" s="58"/>
      <c r="H32" s="58"/>
      <c r="I32" s="58"/>
      <c r="J32" s="71"/>
      <c r="K32" s="65"/>
      <c r="L32" s="268"/>
      <c r="M32" s="13"/>
    </row>
    <row r="33" spans="1:13" ht="15.75" thickBot="1" x14ac:dyDescent="0.3">
      <c r="B33" s="132"/>
      <c r="C33" s="5"/>
      <c r="D33" s="5"/>
      <c r="E33" s="5"/>
      <c r="F33" s="5"/>
      <c r="G33" s="5"/>
      <c r="H33" s="5"/>
      <c r="I33" s="5"/>
      <c r="J33" s="15"/>
      <c r="K33" s="67"/>
      <c r="L33" s="144"/>
      <c r="M33" s="5"/>
    </row>
    <row r="34" spans="1:13" ht="16.5" thickTop="1" thickBot="1" x14ac:dyDescent="0.3">
      <c r="A34">
        <v>9</v>
      </c>
      <c r="B34" s="60" t="s">
        <v>620</v>
      </c>
      <c r="C34" s="57">
        <v>207</v>
      </c>
      <c r="D34" s="57" t="str">
        <f>VLOOKUP(C34,Entries!L:P,5,FALSE)</f>
        <v>Penny Hall</v>
      </c>
      <c r="E34" s="57" t="str">
        <f>VLOOKUP(C34,Entries!L:Q,6,FALSE)</f>
        <v>The Marshmallow</v>
      </c>
      <c r="F34" s="57"/>
      <c r="G34" s="57"/>
      <c r="H34" s="57"/>
      <c r="I34" s="57"/>
      <c r="J34" s="70"/>
      <c r="K34" s="61"/>
      <c r="L34" s="266"/>
      <c r="M34" s="11"/>
    </row>
    <row r="35" spans="1:13" ht="15.75" thickBot="1" x14ac:dyDescent="0.3">
      <c r="B35" s="62" t="s">
        <v>5</v>
      </c>
      <c r="C35" s="3">
        <v>224</v>
      </c>
      <c r="D35" s="57" t="str">
        <f>VLOOKUP(C35,Entries!L:P,5,FALSE)</f>
        <v>Sharon Robbins</v>
      </c>
      <c r="E35" s="57" t="str">
        <f>VLOOKUP(C35,Entries!L:Q,6,FALSE)</f>
        <v>The Dexters Jig</v>
      </c>
      <c r="F35" s="3"/>
      <c r="G35" s="3"/>
      <c r="H35" s="3"/>
      <c r="I35" s="3"/>
      <c r="J35" s="68"/>
      <c r="K35" s="63"/>
      <c r="L35" s="267"/>
      <c r="M35" s="5"/>
    </row>
    <row r="36" spans="1:13" ht="15.75" thickBot="1" x14ac:dyDescent="0.3">
      <c r="B36" s="62"/>
      <c r="C36" s="3">
        <v>241</v>
      </c>
      <c r="D36" s="57" t="str">
        <f>VLOOKUP(C36,Entries!L:P,5,FALSE)</f>
        <v>Judith Wilson</v>
      </c>
      <c r="E36" s="57" t="str">
        <f>VLOOKUP(C36,Entries!L:Q,6,FALSE)</f>
        <v>Roi Sanchez</v>
      </c>
      <c r="F36" s="3"/>
      <c r="G36" s="3"/>
      <c r="H36" s="3"/>
      <c r="I36" s="3"/>
      <c r="J36" s="68"/>
      <c r="K36" s="63"/>
      <c r="L36" s="267"/>
      <c r="M36" s="5"/>
    </row>
    <row r="37" spans="1:13" ht="15.75" thickBot="1" x14ac:dyDescent="0.3">
      <c r="B37" s="64"/>
      <c r="C37" s="58">
        <v>258</v>
      </c>
      <c r="D37" s="57" t="str">
        <f>VLOOKUP(C37,Entries!L:P,5,FALSE)</f>
        <v>Megan Goff</v>
      </c>
      <c r="E37" s="57" t="str">
        <f>VLOOKUP(C37,Entries!L:Q,6,FALSE)</f>
        <v>Cheeko V</v>
      </c>
      <c r="F37" s="58"/>
      <c r="G37" s="58"/>
      <c r="H37" s="58"/>
      <c r="I37" s="58"/>
      <c r="J37" s="71"/>
      <c r="K37" s="65"/>
      <c r="L37" s="268"/>
      <c r="M37" s="13"/>
    </row>
    <row r="38" spans="1:13" ht="15.75" thickBot="1" x14ac:dyDescent="0.3">
      <c r="B38" s="132"/>
      <c r="C38" s="5"/>
      <c r="D38" s="5"/>
      <c r="E38" s="5"/>
      <c r="F38" s="5"/>
      <c r="G38" s="5"/>
      <c r="H38" s="5"/>
      <c r="I38" s="5"/>
      <c r="J38" s="15"/>
      <c r="K38" s="67"/>
      <c r="L38" s="144"/>
      <c r="M38" s="5"/>
    </row>
    <row r="39" spans="1:13" ht="16.5" thickTop="1" thickBot="1" x14ac:dyDescent="0.3">
      <c r="A39">
        <v>18</v>
      </c>
      <c r="B39" s="60" t="s">
        <v>64</v>
      </c>
      <c r="C39" s="57">
        <v>208</v>
      </c>
      <c r="D39" s="57" t="str">
        <f>VLOOKUP(C39,Entries!L:P,5,FALSE)</f>
        <v>Heidi Bradshaw</v>
      </c>
      <c r="E39" s="57" t="str">
        <f>VLOOKUP(C39,Entries!L:Q,6,FALSE)</f>
        <v>Ruby (not same)</v>
      </c>
      <c r="F39" s="57"/>
      <c r="G39" s="57"/>
      <c r="H39" s="57"/>
      <c r="I39" s="57"/>
      <c r="J39" s="70"/>
      <c r="K39" s="61"/>
      <c r="L39" s="266"/>
      <c r="M39" s="11"/>
    </row>
    <row r="40" spans="1:13" ht="15.75" thickBot="1" x14ac:dyDescent="0.3">
      <c r="B40" s="62"/>
      <c r="C40" s="3">
        <v>225</v>
      </c>
      <c r="D40" s="57" t="str">
        <f>VLOOKUP(C40,Entries!L:P,5,FALSE)</f>
        <v>Laura Pitt</v>
      </c>
      <c r="E40" s="57" t="str">
        <f>VLOOKUP(C40,Entries!L:Q,6,FALSE)</f>
        <v>Ken</v>
      </c>
      <c r="F40" s="3"/>
      <c r="G40" s="3"/>
      <c r="H40" s="3"/>
      <c r="I40" s="3"/>
      <c r="J40" s="68"/>
      <c r="K40" s="63"/>
      <c r="L40" s="267"/>
      <c r="M40" s="5"/>
    </row>
    <row r="41" spans="1:13" ht="15.75" thickBot="1" x14ac:dyDescent="0.3">
      <c r="B41" s="62"/>
      <c r="C41" s="3">
        <v>242</v>
      </c>
      <c r="D41" s="57" t="str">
        <f>VLOOKUP(C41,Entries!L:P,5,FALSE)</f>
        <v>Meg Barstow</v>
      </c>
      <c r="E41" s="57" t="str">
        <f>VLOOKUP(C41,Entries!L:Q,6,FALSE)</f>
        <v>Ruby</v>
      </c>
      <c r="F41" s="3"/>
      <c r="G41" s="3"/>
      <c r="H41" s="3"/>
      <c r="I41" s="3"/>
      <c r="J41" s="68"/>
      <c r="K41" s="63"/>
      <c r="L41" s="267"/>
      <c r="M41" s="5"/>
    </row>
    <row r="42" spans="1:13" ht="15.75" thickBot="1" x14ac:dyDescent="0.3">
      <c r="B42" s="64"/>
      <c r="C42" s="58">
        <v>259</v>
      </c>
      <c r="D42" s="57" t="str">
        <f>VLOOKUP(C42,Entries!L:P,5,FALSE)</f>
        <v>Marty Halford</v>
      </c>
      <c r="E42" s="57" t="str">
        <f>VLOOKUP(C42,Entries!L:Q,6,FALSE)</f>
        <v>Eric</v>
      </c>
      <c r="F42" s="58"/>
      <c r="G42" s="58"/>
      <c r="H42" s="58"/>
      <c r="I42" s="58"/>
      <c r="J42" s="71"/>
      <c r="K42" s="65"/>
      <c r="L42" s="268"/>
      <c r="M42" s="13"/>
    </row>
    <row r="43" spans="1:13" ht="15.75" thickBot="1" x14ac:dyDescent="0.3">
      <c r="B43" s="132"/>
      <c r="C43" s="5"/>
      <c r="D43" s="5"/>
      <c r="E43" s="5"/>
      <c r="F43" s="5"/>
      <c r="G43" s="5"/>
      <c r="H43" s="5"/>
      <c r="I43" s="5"/>
      <c r="J43" s="15"/>
      <c r="K43" s="67"/>
      <c r="L43" s="144"/>
      <c r="M43" s="5"/>
    </row>
    <row r="44" spans="1:13" ht="16.5" thickTop="1" thickBot="1" x14ac:dyDescent="0.3">
      <c r="A44">
        <v>18</v>
      </c>
      <c r="B44" s="60" t="s">
        <v>622</v>
      </c>
      <c r="C44" s="57">
        <v>209</v>
      </c>
      <c r="D44" s="57" t="str">
        <f>VLOOKUP(C44,Entries!L:P,5,FALSE)</f>
        <v>Beth Eckley</v>
      </c>
      <c r="E44" s="57" t="str">
        <f>VLOOKUP(C44,Entries!L:Q,6,FALSE)</f>
        <v>Sustainability ROR</v>
      </c>
      <c r="F44" s="57"/>
      <c r="G44" s="57"/>
      <c r="H44" s="57"/>
      <c r="I44" s="57"/>
      <c r="J44" s="70"/>
      <c r="K44" s="61"/>
      <c r="L44" s="266"/>
      <c r="M44" s="11"/>
    </row>
    <row r="45" spans="1:13" ht="15.75" thickBot="1" x14ac:dyDescent="0.3">
      <c r="B45" s="62" t="s">
        <v>621</v>
      </c>
      <c r="C45" s="3">
        <v>226</v>
      </c>
      <c r="D45" s="57" t="str">
        <f>VLOOKUP(C45,Entries!L:P,5,FALSE)</f>
        <v>Joanna Alderton</v>
      </c>
      <c r="E45" s="57" t="str">
        <f>VLOOKUP(C45,Entries!L:Q,6,FALSE)</f>
        <v>Gwibedog Jack</v>
      </c>
      <c r="F45" s="3"/>
      <c r="G45" s="3"/>
      <c r="H45" s="3"/>
      <c r="I45" s="3"/>
      <c r="J45" s="68"/>
      <c r="K45" s="63"/>
      <c r="L45" s="267"/>
      <c r="M45" s="5"/>
    </row>
    <row r="46" spans="1:13" ht="15.75" thickBot="1" x14ac:dyDescent="0.3">
      <c r="B46" s="62"/>
      <c r="C46" s="3">
        <v>243</v>
      </c>
      <c r="D46" s="57" t="str">
        <f>VLOOKUP(C46,Entries!L:P,5,FALSE)</f>
        <v>Fiona Garfield</v>
      </c>
      <c r="E46" s="57" t="str">
        <f>VLOOKUP(C46,Entries!L:Q,6,FALSE)</f>
        <v>Codi</v>
      </c>
      <c r="F46" s="3"/>
      <c r="G46" s="3"/>
      <c r="H46" s="3"/>
      <c r="I46" s="3"/>
      <c r="J46" s="68"/>
      <c r="K46" s="63"/>
      <c r="L46" s="267"/>
      <c r="M46" s="5"/>
    </row>
    <row r="47" spans="1:13" ht="15.75" thickBot="1" x14ac:dyDescent="0.3">
      <c r="B47" s="64"/>
      <c r="C47" s="58">
        <v>260</v>
      </c>
      <c r="D47" s="57" t="str">
        <f>VLOOKUP(C47,Entries!L:P,5,FALSE)</f>
        <v>Gemma Webster</v>
      </c>
      <c r="E47" s="57" t="str">
        <f>VLOOKUP(C47,Entries!L:Q,6,FALSE)</f>
        <v>Organised Rebel</v>
      </c>
      <c r="F47" s="58"/>
      <c r="G47" s="58"/>
      <c r="H47" s="58"/>
      <c r="I47" s="58"/>
      <c r="J47" s="71"/>
      <c r="K47" s="65"/>
      <c r="L47" s="268"/>
      <c r="M47" s="13"/>
    </row>
    <row r="48" spans="1:13" ht="15.75" thickBot="1" x14ac:dyDescent="0.3">
      <c r="B48" s="132"/>
      <c r="C48" s="5"/>
      <c r="D48" s="5"/>
      <c r="E48" s="5"/>
      <c r="F48" s="5"/>
      <c r="G48" s="5"/>
      <c r="H48" s="5"/>
      <c r="I48" s="5"/>
      <c r="J48" s="15"/>
      <c r="K48" s="67"/>
      <c r="L48" s="144"/>
      <c r="M48" s="5"/>
    </row>
    <row r="49" spans="1:13" ht="16.5" thickTop="1" thickBot="1" x14ac:dyDescent="0.3">
      <c r="A49">
        <v>15</v>
      </c>
      <c r="B49" s="60" t="s">
        <v>151</v>
      </c>
      <c r="C49" s="57">
        <v>210</v>
      </c>
      <c r="D49" s="57" t="str">
        <f>VLOOKUP(C49,Entries!L:P,5,FALSE)</f>
        <v>Harriet Edwards</v>
      </c>
      <c r="E49" s="57" t="str">
        <f>VLOOKUP(C49,Entries!L:Q,6,FALSE)</f>
        <v>Stoke Johnathon</v>
      </c>
      <c r="F49" s="57"/>
      <c r="G49" s="57"/>
      <c r="H49" s="57"/>
      <c r="I49" s="57"/>
      <c r="J49" s="70"/>
      <c r="K49" s="61"/>
      <c r="L49" s="266"/>
      <c r="M49" s="11"/>
    </row>
    <row r="50" spans="1:13" ht="15.75" thickBot="1" x14ac:dyDescent="0.3">
      <c r="B50" s="62"/>
      <c r="C50" s="3">
        <v>227</v>
      </c>
      <c r="D50" s="57" t="str">
        <f>VLOOKUP(C50,Entries!L:P,5,FALSE)</f>
        <v>Morgan Edwards</v>
      </c>
      <c r="E50" s="57" t="str">
        <f>VLOOKUP(C50,Entries!L:Q,6,FALSE)</f>
        <v>Conker</v>
      </c>
      <c r="F50" s="3"/>
      <c r="G50" s="3"/>
      <c r="H50" s="3"/>
      <c r="I50" s="3"/>
      <c r="J50" s="68"/>
      <c r="K50" s="63"/>
      <c r="L50" s="267"/>
      <c r="M50" s="5"/>
    </row>
    <row r="51" spans="1:13" ht="15.75" thickBot="1" x14ac:dyDescent="0.3">
      <c r="B51" s="62"/>
      <c r="C51" s="3">
        <v>244</v>
      </c>
      <c r="D51" s="57" t="str">
        <f>VLOOKUP(C51,Entries!L:P,5,FALSE)</f>
        <v>Gemma Trew</v>
      </c>
      <c r="E51" s="57" t="str">
        <f>VLOOKUP(C51,Entries!L:Q,6,FALSE)</f>
        <v>Westfield lad</v>
      </c>
      <c r="F51" s="3"/>
      <c r="G51" s="3"/>
      <c r="H51" s="3"/>
      <c r="I51" s="3"/>
      <c r="J51" s="68"/>
      <c r="K51" s="63"/>
      <c r="L51" s="267"/>
      <c r="M51" s="5"/>
    </row>
    <row r="52" spans="1:13" ht="15.75" thickBot="1" x14ac:dyDescent="0.3">
      <c r="B52" s="64"/>
      <c r="C52" s="58">
        <v>261</v>
      </c>
      <c r="D52" s="57" t="str">
        <f>VLOOKUP(C52,Entries!L:P,5,FALSE)</f>
        <v>George Edgell</v>
      </c>
      <c r="E52" s="57" t="str">
        <f>VLOOKUP(C52,Entries!L:Q,6,FALSE)</f>
        <v>Polly</v>
      </c>
      <c r="F52" s="58"/>
      <c r="G52" s="58"/>
      <c r="H52" s="58"/>
      <c r="I52" s="58"/>
      <c r="J52" s="71"/>
      <c r="K52" s="65"/>
      <c r="L52" s="268"/>
      <c r="M52" s="13"/>
    </row>
    <row r="53" spans="1:13" ht="15.75" thickBot="1" x14ac:dyDescent="0.3">
      <c r="B53" s="132"/>
      <c r="C53" s="5"/>
      <c r="D53" s="5"/>
      <c r="E53" s="5"/>
      <c r="F53" s="5"/>
      <c r="G53" s="5"/>
      <c r="H53" s="5"/>
      <c r="I53" s="5"/>
      <c r="J53" s="15"/>
      <c r="K53" s="67"/>
      <c r="L53" s="144"/>
      <c r="M53" s="5"/>
    </row>
    <row r="54" spans="1:13" ht="16.5" thickTop="1" thickBot="1" x14ac:dyDescent="0.3">
      <c r="A54">
        <v>12</v>
      </c>
      <c r="B54" s="60" t="s">
        <v>51</v>
      </c>
      <c r="C54" s="57">
        <v>211</v>
      </c>
      <c r="D54" s="57" t="str">
        <f>VLOOKUP(C54,Entries!L:P,5,FALSE)</f>
        <v>Kirsty Reynolds</v>
      </c>
      <c r="E54" s="57" t="str">
        <f>VLOOKUP(C54,Entries!L:Q,6,FALSE)</f>
        <v>Larton Cherry</v>
      </c>
      <c r="F54" s="57"/>
      <c r="G54" s="57"/>
      <c r="H54" s="57"/>
      <c r="I54" s="57"/>
      <c r="J54" s="70"/>
      <c r="K54" s="61"/>
      <c r="L54" s="266"/>
      <c r="M54" s="11"/>
    </row>
    <row r="55" spans="1:13" ht="15.75" thickBot="1" x14ac:dyDescent="0.3">
      <c r="B55" s="62"/>
      <c r="C55" s="3">
        <v>228</v>
      </c>
      <c r="D55" s="57" t="str">
        <f>VLOOKUP(C55,Entries!L:P,5,FALSE)</f>
        <v>Liselle Coutanche</v>
      </c>
      <c r="E55" s="57" t="str">
        <f>VLOOKUP(C55,Entries!L:Q,6,FALSE)</f>
        <v>Ardlea master Eco Boy</v>
      </c>
      <c r="F55" s="3"/>
      <c r="G55" s="3"/>
      <c r="H55" s="3"/>
      <c r="I55" s="3"/>
      <c r="J55" s="68"/>
      <c r="K55" s="63"/>
      <c r="L55" s="267"/>
      <c r="M55" s="5"/>
    </row>
    <row r="56" spans="1:13" ht="15.75" thickBot="1" x14ac:dyDescent="0.3">
      <c r="B56" s="62"/>
      <c r="C56" s="3">
        <v>245</v>
      </c>
      <c r="D56" s="57" t="str">
        <f>VLOOKUP(C56,Entries!L:P,5,FALSE)</f>
        <v>Kelly Baber</v>
      </c>
      <c r="E56" s="57" t="str">
        <f>VLOOKUP(C56,Entries!L:Q,6,FALSE)</f>
        <v>Elton ROR</v>
      </c>
      <c r="F56" s="3"/>
      <c r="G56" s="3"/>
      <c r="H56" s="3"/>
      <c r="I56" s="3"/>
      <c r="J56" s="68"/>
      <c r="K56" s="63"/>
      <c r="L56" s="267"/>
      <c r="M56" s="5"/>
    </row>
    <row r="57" spans="1:13" ht="15.75" thickBot="1" x14ac:dyDescent="0.3">
      <c r="B57" s="64"/>
      <c r="C57" s="58">
        <v>262</v>
      </c>
      <c r="D57" s="57" t="str">
        <f>VLOOKUP(C57,Entries!L:P,5,FALSE)</f>
        <v>Rachel Sadler</v>
      </c>
      <c r="E57" s="57" t="str">
        <f>VLOOKUP(C57,Entries!L:Q,6,FALSE)</f>
        <v>Howen Stu</v>
      </c>
      <c r="F57" s="58"/>
      <c r="G57" s="58"/>
      <c r="H57" s="58"/>
      <c r="I57" s="58"/>
      <c r="J57" s="71"/>
      <c r="K57" s="65"/>
      <c r="L57" s="268"/>
      <c r="M57" s="13"/>
    </row>
    <row r="58" spans="1:13" ht="15.75" thickBot="1" x14ac:dyDescent="0.3">
      <c r="B58" s="132"/>
      <c r="C58" s="5"/>
      <c r="D58" s="5"/>
      <c r="E58" s="5"/>
      <c r="F58" s="5"/>
      <c r="G58" s="5"/>
      <c r="H58" s="5"/>
      <c r="I58" s="5"/>
      <c r="J58" s="15"/>
      <c r="K58" s="67"/>
      <c r="L58" s="144"/>
      <c r="M58" s="5"/>
    </row>
    <row r="59" spans="1:13" ht="16.5" thickTop="1" thickBot="1" x14ac:dyDescent="0.3">
      <c r="A59">
        <v>9</v>
      </c>
      <c r="B59" s="60" t="s">
        <v>204</v>
      </c>
      <c r="C59" s="57">
        <v>212</v>
      </c>
      <c r="D59" s="57" t="str">
        <f>VLOOKUP(C59,Entries!L:P,5,FALSE)</f>
        <v>Janet Harrison</v>
      </c>
      <c r="E59" s="57" t="str">
        <f>VLOOKUP(C59,Entries!L:Q,6,FALSE)</f>
        <v>R Boycie</v>
      </c>
      <c r="F59" s="57"/>
      <c r="G59" s="57"/>
      <c r="H59" s="57"/>
      <c r="I59" s="57"/>
      <c r="J59" s="70"/>
      <c r="K59" s="61"/>
      <c r="L59" s="266"/>
      <c r="M59" s="11"/>
    </row>
    <row r="60" spans="1:13" ht="15.75" thickBot="1" x14ac:dyDescent="0.3">
      <c r="B60" s="62"/>
      <c r="C60" s="3">
        <v>229</v>
      </c>
      <c r="D60" s="57" t="str">
        <f>VLOOKUP(C60,Entries!L:P,5,FALSE)</f>
        <v xml:space="preserve">Abbey Read </v>
      </c>
      <c r="E60" s="57" t="str">
        <f>VLOOKUP(C60,Entries!L:Q,6,FALSE)</f>
        <v>Blackmoor Clover</v>
      </c>
      <c r="F60" s="3"/>
      <c r="G60" s="3"/>
      <c r="H60" s="3"/>
      <c r="I60" s="3"/>
      <c r="J60" s="68"/>
      <c r="K60" s="63"/>
      <c r="L60" s="267"/>
      <c r="M60" s="5"/>
    </row>
    <row r="61" spans="1:13" ht="15.75" thickBot="1" x14ac:dyDescent="0.3">
      <c r="B61" s="62"/>
      <c r="C61" s="3">
        <v>246</v>
      </c>
      <c r="D61" s="57" t="str">
        <f>VLOOKUP(C61,Entries!L:P,5,FALSE)</f>
        <v>Jane Fowler</v>
      </c>
      <c r="E61" s="57" t="str">
        <f>VLOOKUP(C61,Entries!L:Q,6,FALSE)</f>
        <v>Golden King</v>
      </c>
      <c r="F61" s="3"/>
      <c r="G61" s="3"/>
      <c r="H61" s="3"/>
      <c r="I61" s="3"/>
      <c r="J61" s="68"/>
      <c r="K61" s="63"/>
      <c r="L61" s="267"/>
      <c r="M61" s="5"/>
    </row>
    <row r="62" spans="1:13" ht="15.75" thickBot="1" x14ac:dyDescent="0.3">
      <c r="B62" s="64"/>
      <c r="C62" s="58">
        <v>263</v>
      </c>
      <c r="D62" s="57" t="str">
        <f>VLOOKUP(C62,Entries!L:P,5,FALSE)</f>
        <v>Cally Webster</v>
      </c>
      <c r="E62" s="57" t="str">
        <f>VLOOKUP(C62,Entries!L:Q,6,FALSE)</f>
        <v>Cheryl II</v>
      </c>
      <c r="F62" s="58"/>
      <c r="G62" s="58"/>
      <c r="H62" s="58"/>
      <c r="I62" s="58"/>
      <c r="J62" s="71"/>
      <c r="K62" s="65"/>
      <c r="L62" s="268"/>
      <c r="M62" s="13"/>
    </row>
    <row r="63" spans="1:13" ht="15.75" thickBot="1" x14ac:dyDescent="0.3">
      <c r="B63" s="132"/>
      <c r="C63" s="5"/>
      <c r="D63" s="5"/>
      <c r="E63" s="5"/>
      <c r="F63" s="5"/>
      <c r="G63" s="5"/>
      <c r="H63" s="5"/>
      <c r="I63" s="5"/>
      <c r="J63" s="15"/>
      <c r="K63" s="67"/>
      <c r="L63" s="144"/>
      <c r="M63" s="5"/>
    </row>
    <row r="64" spans="1:13" ht="16.5" thickTop="1" thickBot="1" x14ac:dyDescent="0.3">
      <c r="A64">
        <v>9</v>
      </c>
      <c r="B64" s="60" t="s">
        <v>170</v>
      </c>
      <c r="C64" s="57">
        <v>213</v>
      </c>
      <c r="D64" s="57" t="str">
        <f>VLOOKUP(C64,Entries!L:P,5,FALSE)</f>
        <v>Amy Johnson</v>
      </c>
      <c r="E64" s="57" t="str">
        <f>VLOOKUP(C64,Entries!L:Q,6,FALSE)</f>
        <v>Brooklyn</v>
      </c>
      <c r="F64" s="57"/>
      <c r="G64" s="57"/>
      <c r="H64" s="57"/>
      <c r="I64" s="57"/>
      <c r="J64" s="70"/>
      <c r="K64" s="61"/>
      <c r="L64" s="266"/>
      <c r="M64" s="11"/>
    </row>
    <row r="65" spans="1:13" ht="15.75" thickBot="1" x14ac:dyDescent="0.3">
      <c r="B65" s="62" t="s">
        <v>623</v>
      </c>
      <c r="C65" s="3">
        <v>230</v>
      </c>
      <c r="D65" s="57" t="str">
        <f>VLOOKUP(C65,Entries!L:P,5,FALSE)</f>
        <v>Phoebe Hudd</v>
      </c>
      <c r="E65" s="57" t="str">
        <f>VLOOKUP(C65,Entries!L:Q,6,FALSE)</f>
        <v>Excusie</v>
      </c>
      <c r="F65" s="3"/>
      <c r="G65" s="3"/>
      <c r="H65" s="3"/>
      <c r="I65" s="3"/>
      <c r="J65" s="68"/>
      <c r="K65" s="63"/>
      <c r="L65" s="267"/>
      <c r="M65" s="5"/>
    </row>
    <row r="66" spans="1:13" ht="15.75" thickBot="1" x14ac:dyDescent="0.3">
      <c r="B66" s="62"/>
      <c r="C66" s="3">
        <v>247</v>
      </c>
      <c r="D66" s="57" t="str">
        <f>VLOOKUP(C66,Entries!L:P,5,FALSE)</f>
        <v>Elena Marquez Espada</v>
      </c>
      <c r="E66" s="57" t="str">
        <f>VLOOKUP(C66,Entries!L:Q,6,FALSE)</f>
        <v>Diamond</v>
      </c>
      <c r="F66" s="3"/>
      <c r="G66" s="3"/>
      <c r="H66" s="3"/>
      <c r="I66" s="3"/>
      <c r="J66" s="68"/>
      <c r="K66" s="63"/>
      <c r="L66" s="267"/>
      <c r="M66" s="5"/>
    </row>
    <row r="67" spans="1:13" ht="15.75" thickBot="1" x14ac:dyDescent="0.3">
      <c r="B67" s="64"/>
      <c r="C67" s="58">
        <v>264</v>
      </c>
      <c r="D67" s="57" t="str">
        <f>VLOOKUP(C67,Entries!L:P,5,FALSE)</f>
        <v>Casey Sharpe</v>
      </c>
      <c r="E67" s="57" t="str">
        <f>VLOOKUP(C67,Entries!L:Q,6,FALSE)</f>
        <v>Eglwysfach Rodger</v>
      </c>
      <c r="F67" s="58"/>
      <c r="G67" s="58"/>
      <c r="H67" s="58"/>
      <c r="I67" s="58"/>
      <c r="J67" s="71"/>
      <c r="K67" s="65"/>
      <c r="L67" s="268"/>
      <c r="M67" s="13"/>
    </row>
    <row r="68" spans="1:13" ht="15.75" thickBot="1" x14ac:dyDescent="0.3">
      <c r="B68" s="132"/>
      <c r="C68" s="5"/>
      <c r="D68" s="5"/>
      <c r="E68" s="5"/>
      <c r="F68" s="5"/>
      <c r="G68" s="5"/>
      <c r="H68" s="5"/>
      <c r="I68" s="5"/>
      <c r="J68" s="15"/>
      <c r="K68" s="67"/>
      <c r="L68" s="144"/>
      <c r="M68" s="5"/>
    </row>
    <row r="69" spans="1:13" ht="16.5" thickTop="1" thickBot="1" x14ac:dyDescent="0.3">
      <c r="A69">
        <v>9</v>
      </c>
      <c r="B69" s="60" t="s">
        <v>624</v>
      </c>
      <c r="C69" s="57">
        <v>214</v>
      </c>
      <c r="D69" s="57" t="str">
        <f>VLOOKUP(C69,Entries!L:P,5,FALSE)</f>
        <v>Harvey Bury</v>
      </c>
      <c r="E69" s="57" t="str">
        <f>VLOOKUP(C69,Entries!L:Q,6,FALSE)</f>
        <v>Blaencrymlyn Rhidian</v>
      </c>
      <c r="F69" s="57"/>
      <c r="G69" s="57"/>
      <c r="H69" s="57"/>
      <c r="I69" s="57"/>
      <c r="J69" s="70"/>
      <c r="K69" s="61"/>
      <c r="L69" s="266"/>
      <c r="M69" s="11"/>
    </row>
    <row r="70" spans="1:13" ht="15.75" thickBot="1" x14ac:dyDescent="0.3">
      <c r="B70" s="62"/>
      <c r="C70" s="3">
        <v>231</v>
      </c>
      <c r="D70" s="57" t="str">
        <f>VLOOKUP(C70,Entries!L:P,5,FALSE)</f>
        <v>Charlotte James</v>
      </c>
      <c r="E70" s="57" t="str">
        <f>VLOOKUP(C70,Entries!L:Q,6,FALSE)</f>
        <v>Abbeydale Roller</v>
      </c>
      <c r="F70" s="3"/>
      <c r="G70" s="3"/>
      <c r="H70" s="3"/>
      <c r="I70" s="3"/>
      <c r="J70" s="68"/>
      <c r="K70" s="63"/>
      <c r="L70" s="267"/>
      <c r="M70" s="5"/>
    </row>
    <row r="71" spans="1:13" ht="15.75" thickBot="1" x14ac:dyDescent="0.3">
      <c r="B71" s="62"/>
      <c r="C71" s="3">
        <v>248</v>
      </c>
      <c r="D71" s="57" t="str">
        <f>VLOOKUP(C71,Entries!L:P,5,FALSE)</f>
        <v>Georgina Coole</v>
      </c>
      <c r="E71" s="57" t="str">
        <f>VLOOKUP(C71,Entries!L:Q,6,FALSE)</f>
        <v>Monty</v>
      </c>
      <c r="F71" s="3"/>
      <c r="G71" s="3"/>
      <c r="H71" s="3"/>
      <c r="I71" s="3"/>
      <c r="J71" s="68"/>
      <c r="K71" s="63"/>
      <c r="L71" s="267"/>
      <c r="M71" s="5"/>
    </row>
    <row r="72" spans="1:13" ht="15.75" thickBot="1" x14ac:dyDescent="0.3">
      <c r="B72" s="64"/>
      <c r="C72" s="58">
        <v>265</v>
      </c>
      <c r="D72" s="57" t="str">
        <f>VLOOKUP(C72,Entries!L:P,5,FALSE)</f>
        <v>Hannah Dangerfield</v>
      </c>
      <c r="E72" s="57" t="str">
        <f>VLOOKUP(C72,Entries!L:Q,6,FALSE)</f>
        <v>Don't tell Da</v>
      </c>
      <c r="F72" s="58"/>
      <c r="G72" s="58"/>
      <c r="H72" s="58"/>
      <c r="I72" s="58"/>
      <c r="J72" s="71"/>
      <c r="K72" s="65"/>
      <c r="L72" s="268"/>
      <c r="M72" s="13"/>
    </row>
    <row r="73" spans="1:13" ht="15.75" thickBot="1" x14ac:dyDescent="0.3">
      <c r="B73" s="132"/>
      <c r="C73" s="5"/>
      <c r="D73" s="5"/>
      <c r="E73" s="5"/>
      <c r="F73" s="5"/>
      <c r="G73" s="5"/>
      <c r="H73" s="5"/>
      <c r="I73" s="5"/>
      <c r="J73" s="15"/>
      <c r="K73" s="67"/>
      <c r="L73" s="144"/>
      <c r="M73" s="5"/>
    </row>
    <row r="74" spans="1:13" ht="16.5" thickTop="1" thickBot="1" x14ac:dyDescent="0.3">
      <c r="A74">
        <v>9</v>
      </c>
      <c r="B74" s="60" t="s">
        <v>25</v>
      </c>
      <c r="C74" s="57">
        <v>215</v>
      </c>
      <c r="D74" s="57" t="str">
        <f>VLOOKUP(C74,Entries!L:P,5,FALSE)</f>
        <v>Sara Beamson</v>
      </c>
      <c r="E74" s="57" t="str">
        <f>VLOOKUP(C74,Entries!L:Q,6,FALSE)</f>
        <v>Hinton fairground ROR</v>
      </c>
      <c r="F74" s="57"/>
      <c r="G74" s="57"/>
      <c r="H74" s="57"/>
      <c r="I74" s="57"/>
      <c r="J74" s="70"/>
      <c r="K74" s="61"/>
      <c r="L74" s="266"/>
      <c r="M74" s="11"/>
    </row>
    <row r="75" spans="1:13" ht="15.75" thickBot="1" x14ac:dyDescent="0.3">
      <c r="B75" s="62"/>
      <c r="C75" s="3">
        <v>232</v>
      </c>
      <c r="D75" s="57" t="str">
        <f>VLOOKUP(C75,Entries!L:P,5,FALSE)</f>
        <v>Chris Clark</v>
      </c>
      <c r="E75" s="57" t="str">
        <f>VLOOKUP(C75,Entries!L:Q,6,FALSE)</f>
        <v>Croesnant Caradog</v>
      </c>
      <c r="F75" s="3"/>
      <c r="G75" s="3"/>
      <c r="H75" s="3"/>
      <c r="I75" s="3"/>
      <c r="J75" s="68"/>
      <c r="K75" s="63"/>
      <c r="L75" s="267"/>
      <c r="M75" s="5"/>
    </row>
    <row r="76" spans="1:13" ht="15.75" thickBot="1" x14ac:dyDescent="0.3">
      <c r="B76" s="62"/>
      <c r="C76" s="3">
        <v>249</v>
      </c>
      <c r="D76" s="57" t="str">
        <f>VLOOKUP(C76,Entries!L:P,5,FALSE)</f>
        <v>Stephanie Carter</v>
      </c>
      <c r="E76" s="57" t="s">
        <v>676</v>
      </c>
      <c r="F76" s="3"/>
      <c r="G76" s="3"/>
      <c r="H76" s="3"/>
      <c r="I76" s="3"/>
      <c r="J76" s="68"/>
      <c r="K76" s="63"/>
      <c r="L76" s="267"/>
      <c r="M76" s="5"/>
    </row>
    <row r="77" spans="1:13" ht="15.75" thickBot="1" x14ac:dyDescent="0.3">
      <c r="B77" s="64"/>
      <c r="C77" s="58">
        <v>266</v>
      </c>
      <c r="D77" s="57" t="str">
        <f>VLOOKUP(C77,Entries!L:P,5,FALSE)</f>
        <v>Georgina Bateman</v>
      </c>
      <c r="E77" s="57" t="str">
        <f>VLOOKUP(C77,Entries!L:Q,6,FALSE)</f>
        <v>Litle Leo</v>
      </c>
      <c r="F77" s="58"/>
      <c r="G77" s="58"/>
      <c r="H77" s="58"/>
      <c r="I77" s="58"/>
      <c r="J77" s="71"/>
      <c r="K77" s="65"/>
      <c r="L77" s="268"/>
      <c r="M77" s="13"/>
    </row>
    <row r="78" spans="1:13" ht="15.75" thickBot="1" x14ac:dyDescent="0.3">
      <c r="B78" s="132"/>
      <c r="C78" s="5"/>
      <c r="D78" s="5"/>
      <c r="E78" s="5"/>
      <c r="F78" s="5"/>
      <c r="G78" s="5"/>
      <c r="H78" s="5"/>
      <c r="I78" s="5"/>
      <c r="J78" s="15"/>
      <c r="K78" s="67"/>
      <c r="L78" s="144"/>
      <c r="M78" s="5"/>
    </row>
    <row r="79" spans="1:13" ht="16.5" thickTop="1" thickBot="1" x14ac:dyDescent="0.3">
      <c r="A79">
        <v>15</v>
      </c>
      <c r="B79" s="60" t="s">
        <v>215</v>
      </c>
      <c r="C79" s="57">
        <v>216</v>
      </c>
      <c r="D79" s="57" t="str">
        <f>VLOOKUP(C79,Entries!L:P,5,FALSE)</f>
        <v>Julian Holmes</v>
      </c>
      <c r="E79" s="57" t="str">
        <f>VLOOKUP(C79,Entries!L:Q,6,FALSE)</f>
        <v>Tewdric</v>
      </c>
      <c r="F79" s="57"/>
      <c r="G79" s="57"/>
      <c r="H79" s="57"/>
      <c r="I79" s="57"/>
      <c r="J79" s="70"/>
      <c r="K79" s="61"/>
      <c r="L79" s="266"/>
      <c r="M79" s="11"/>
    </row>
    <row r="80" spans="1:13" ht="15.75" thickBot="1" x14ac:dyDescent="0.3">
      <c r="B80" s="62"/>
      <c r="C80" s="3">
        <v>233</v>
      </c>
      <c r="D80" s="57" t="str">
        <f>VLOOKUP(C80,Entries!L:P,5,FALSE)</f>
        <v>Debbie Watson</v>
      </c>
      <c r="E80" s="57" t="str">
        <f>VLOOKUP(C80,Entries!L:Q,6,FALSE)</f>
        <v>Ballymalis Mist</v>
      </c>
      <c r="F80" s="3"/>
      <c r="G80" s="3"/>
      <c r="H80" s="3"/>
      <c r="I80" s="3"/>
      <c r="J80" s="68"/>
      <c r="K80" s="63"/>
      <c r="L80" s="267"/>
      <c r="M80" s="5"/>
    </row>
    <row r="81" spans="1:13" ht="15.75" thickBot="1" x14ac:dyDescent="0.3">
      <c r="B81" s="62"/>
      <c r="C81" s="3">
        <v>250</v>
      </c>
      <c r="D81" s="57" t="str">
        <f>VLOOKUP(C81,Entries!L:P,5,FALSE)</f>
        <v>Claire Corney</v>
      </c>
      <c r="E81" s="57" t="str">
        <f>VLOOKUP(C81,Entries!L:Q,6,FALSE)</f>
        <v>Dunmore Dan</v>
      </c>
      <c r="F81" s="3"/>
      <c r="G81" s="3"/>
      <c r="H81" s="3"/>
      <c r="I81" s="3"/>
      <c r="J81" s="68"/>
      <c r="K81" s="63"/>
      <c r="L81" s="267"/>
      <c r="M81" s="5"/>
    </row>
    <row r="82" spans="1:13" ht="15.75" thickBot="1" x14ac:dyDescent="0.3">
      <c r="B82" s="64"/>
      <c r="C82" s="58">
        <v>267</v>
      </c>
      <c r="D82" s="57" t="str">
        <f>VLOOKUP(C82,Entries!L:P,5,FALSE)</f>
        <v>Tim Peters</v>
      </c>
      <c r="E82" s="57" t="str">
        <f>VLOOKUP(C82,Entries!L:Q,6,FALSE)</f>
        <v>Allanagh Sea Sprite</v>
      </c>
      <c r="F82" s="58"/>
      <c r="G82" s="58"/>
      <c r="H82" s="58"/>
      <c r="I82" s="58"/>
      <c r="J82" s="71"/>
      <c r="K82" s="65"/>
      <c r="L82" s="268"/>
      <c r="M82" s="13"/>
    </row>
    <row r="83" spans="1:13" ht="15.75" thickBot="1" x14ac:dyDescent="0.3">
      <c r="B83" s="132"/>
      <c r="C83" s="5"/>
      <c r="D83" s="5"/>
      <c r="E83" s="5"/>
      <c r="F83" s="5"/>
      <c r="G83" s="5"/>
      <c r="H83" s="5"/>
      <c r="I83" s="5"/>
      <c r="J83" s="15"/>
      <c r="K83" s="67"/>
      <c r="L83" s="144"/>
      <c r="M83" s="5"/>
    </row>
    <row r="84" spans="1:13" ht="16.5" thickTop="1" thickBot="1" x14ac:dyDescent="0.3">
      <c r="A84">
        <v>18</v>
      </c>
      <c r="B84" s="60" t="s">
        <v>55</v>
      </c>
      <c r="C84" s="57">
        <v>217</v>
      </c>
      <c r="D84" s="57" t="str">
        <f>VLOOKUP(C84,Entries!L:P,5,FALSE)</f>
        <v>Ceri Evans</v>
      </c>
      <c r="E84" s="57" t="str">
        <f>VLOOKUP(C84,Entries!L:Q,6,FALSE)</f>
        <v>Catyl Giselle</v>
      </c>
      <c r="F84" s="57"/>
      <c r="G84" s="57"/>
      <c r="H84" s="57"/>
      <c r="I84" s="57"/>
      <c r="J84" s="70"/>
      <c r="K84" s="61"/>
      <c r="L84" s="266"/>
      <c r="M84" s="11"/>
    </row>
    <row r="85" spans="1:13" ht="15.75" thickBot="1" x14ac:dyDescent="0.3">
      <c r="B85" s="62"/>
      <c r="C85" s="3">
        <v>234</v>
      </c>
      <c r="D85" s="57" t="str">
        <f>VLOOKUP(C85,Entries!L:P,5,FALSE)</f>
        <v>Carolyn Keeling</v>
      </c>
      <c r="E85" s="57" t="str">
        <f>VLOOKUP(C85,Entries!L:Q,6,FALSE)</f>
        <v>Ceilog Mehefin</v>
      </c>
      <c r="F85" s="3"/>
      <c r="G85" s="3"/>
      <c r="H85" s="3"/>
      <c r="I85" s="3"/>
      <c r="J85" s="68"/>
      <c r="K85" s="63"/>
      <c r="L85" s="267"/>
      <c r="M85" s="5"/>
    </row>
    <row r="86" spans="1:13" ht="15.75" thickBot="1" x14ac:dyDescent="0.3">
      <c r="B86" s="62"/>
      <c r="C86" s="3">
        <v>251</v>
      </c>
      <c r="D86" s="57" t="str">
        <f>VLOOKUP(C86,Entries!L:P,5,FALSE)</f>
        <v>Tanya Phillips</v>
      </c>
      <c r="E86" s="57" t="str">
        <f>VLOOKUP(C86,Entries!L:Q,6,FALSE)</f>
        <v>Mr Darcy III</v>
      </c>
      <c r="F86" s="3"/>
      <c r="G86" s="3"/>
      <c r="H86" s="3"/>
      <c r="I86" s="3"/>
      <c r="J86" s="68"/>
      <c r="K86" s="63"/>
      <c r="L86" s="267"/>
      <c r="M86" s="5"/>
    </row>
    <row r="87" spans="1:13" ht="15.75" thickBot="1" x14ac:dyDescent="0.3">
      <c r="B87" s="64"/>
      <c r="C87" s="58">
        <v>268</v>
      </c>
      <c r="D87" s="57" t="str">
        <f>VLOOKUP(C87,Entries!L:P,5,FALSE)</f>
        <v>Jordan Heard</v>
      </c>
      <c r="E87" s="57" t="str">
        <f>VLOOKUP(C87,Entries!L:Q,6,FALSE)</f>
        <v>Black Woodland Jasper</v>
      </c>
      <c r="F87" s="58"/>
      <c r="G87" s="58"/>
      <c r="H87" s="58"/>
      <c r="I87" s="58"/>
      <c r="J87" s="71"/>
      <c r="K87" s="65"/>
      <c r="L87" s="267"/>
      <c r="M87" s="5"/>
    </row>
    <row r="88" spans="1:13" ht="15.75" thickBot="1" x14ac:dyDescent="0.3">
      <c r="B88" s="186"/>
      <c r="C88" s="102"/>
      <c r="D88" s="102"/>
      <c r="E88" s="102"/>
      <c r="F88" s="102"/>
      <c r="G88" s="102"/>
      <c r="H88" s="102"/>
      <c r="I88" s="102"/>
      <c r="J88" s="102"/>
      <c r="K88" s="187"/>
      <c r="L88" s="188"/>
      <c r="M88" s="102"/>
    </row>
  </sheetData>
  <mergeCells count="17">
    <mergeCell ref="L4:L7"/>
    <mergeCell ref="L9:L12"/>
    <mergeCell ref="L14:L17"/>
    <mergeCell ref="L19:L22"/>
    <mergeCell ref="L24:L27"/>
    <mergeCell ref="L84:L87"/>
    <mergeCell ref="L59:L62"/>
    <mergeCell ref="L29:L32"/>
    <mergeCell ref="L64:L67"/>
    <mergeCell ref="L69:L72"/>
    <mergeCell ref="L74:L77"/>
    <mergeCell ref="L79:L82"/>
    <mergeCell ref="L34:L37"/>
    <mergeCell ref="L39:L42"/>
    <mergeCell ref="L44:L47"/>
    <mergeCell ref="L49:L52"/>
    <mergeCell ref="L54:L57"/>
  </mergeCells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112" zoomScaleNormal="50" workbookViewId="0">
      <selection activeCell="H36" sqref="H36:H39"/>
    </sheetView>
  </sheetViews>
  <sheetFormatPr defaultRowHeight="15" x14ac:dyDescent="0.25"/>
  <cols>
    <col min="2" max="2" width="15.140625" bestFit="1" customWidth="1"/>
    <col min="4" max="4" width="18.7109375" bestFit="1" customWidth="1"/>
    <col min="5" max="5" width="30.5703125" bestFit="1" customWidth="1"/>
    <col min="8" max="8" width="11" bestFit="1" customWidth="1"/>
    <col min="11" max="11" width="12.42578125" customWidth="1"/>
  </cols>
  <sheetData>
    <row r="1" spans="1:9" ht="21" x14ac:dyDescent="0.35">
      <c r="A1" s="215" t="s">
        <v>650</v>
      </c>
    </row>
    <row r="2" spans="1:9" x14ac:dyDescent="0.25">
      <c r="A2" t="s">
        <v>65</v>
      </c>
      <c r="F2" s="1"/>
    </row>
    <row r="3" spans="1:9" ht="15.75" thickBot="1" x14ac:dyDescent="0.3">
      <c r="A3" t="s">
        <v>0</v>
      </c>
      <c r="B3" t="s">
        <v>1</v>
      </c>
      <c r="C3" t="s">
        <v>3</v>
      </c>
      <c r="D3" t="s">
        <v>4</v>
      </c>
      <c r="E3" t="s">
        <v>5</v>
      </c>
      <c r="F3" s="1" t="s">
        <v>10</v>
      </c>
      <c r="G3" t="s">
        <v>12</v>
      </c>
      <c r="H3" t="s">
        <v>66</v>
      </c>
      <c r="I3" t="s">
        <v>12</v>
      </c>
    </row>
    <row r="4" spans="1:9" x14ac:dyDescent="0.25">
      <c r="A4" s="60">
        <v>19</v>
      </c>
      <c r="B4" s="57" t="s">
        <v>149</v>
      </c>
      <c r="C4" s="57">
        <v>151</v>
      </c>
      <c r="D4" s="57" t="str">
        <f>VLOOKUP(C4,Entries!J:P,7,FALSE)</f>
        <v xml:space="preserve"> WD</v>
      </c>
      <c r="E4" s="57" t="str">
        <f>VLOOKUP(C4,Entries!J:Q,8,FALSE)</f>
        <v>WD</v>
      </c>
      <c r="F4" s="57" t="str">
        <f>VLOOKUP(C4,'Style Jumping'!C:J,7,FALSE)</f>
        <v>WD</v>
      </c>
      <c r="G4" s="61" t="str">
        <f>VLOOKUP(C4,'Style Jumping'!C:K,9,FALSE)</f>
        <v>WD</v>
      </c>
      <c r="H4" s="250">
        <f>SMALL(G4:G7,1)+SMALL(G4:G7,2)+SMALL(G4:G7,3)</f>
        <v>32</v>
      </c>
      <c r="I4" s="238"/>
    </row>
    <row r="5" spans="1:9" x14ac:dyDescent="0.25">
      <c r="A5" s="62"/>
      <c r="B5" s="3" t="s">
        <v>534</v>
      </c>
      <c r="C5" s="3">
        <v>156</v>
      </c>
      <c r="D5" s="3" t="str">
        <f>VLOOKUP(C5,Entries!J:P,7,FALSE)</f>
        <v>Mike Old</v>
      </c>
      <c r="E5" s="3" t="str">
        <f>VLOOKUP(C5,Entries!J:Q,8,FALSE)</f>
        <v>Sirocco Boy</v>
      </c>
      <c r="F5" s="3">
        <f>VLOOKUP(C5,'Style Jumping'!C:J,7,FALSE)</f>
        <v>59.5</v>
      </c>
      <c r="G5" s="63">
        <f>VLOOKUP(C5,'Style Jumping'!C:K,9,FALSE)</f>
        <v>10</v>
      </c>
      <c r="H5" s="251"/>
      <c r="I5" s="152"/>
    </row>
    <row r="6" spans="1:9" x14ac:dyDescent="0.25">
      <c r="A6" s="62"/>
      <c r="B6" s="3"/>
      <c r="C6" s="3">
        <v>169</v>
      </c>
      <c r="D6" s="3" t="str">
        <f>VLOOKUP(C6,Entries!J:P,7,FALSE)</f>
        <v>Lisa Batty</v>
      </c>
      <c r="E6" s="3" t="str">
        <f>VLOOKUP(C6,Entries!J:Q,8,FALSE)</f>
        <v>Northern Spirit</v>
      </c>
      <c r="F6" s="3">
        <f>VLOOKUP(C6,'Style Jumping'!C:J,7,FALSE)</f>
        <v>63.5</v>
      </c>
      <c r="G6" s="63">
        <f>VLOOKUP(C6,'Style Jumping'!C:K,9,FALSE)</f>
        <v>12</v>
      </c>
      <c r="H6" s="251"/>
      <c r="I6" s="152"/>
    </row>
    <row r="7" spans="1:9" ht="15.75" thickBot="1" x14ac:dyDescent="0.3">
      <c r="A7" s="64"/>
      <c r="B7" s="58"/>
      <c r="C7" s="58">
        <v>174</v>
      </c>
      <c r="D7" s="58" t="str">
        <f>VLOOKUP(C7,Entries!J:P,7,FALSE)</f>
        <v>Shannagh Clements</v>
      </c>
      <c r="E7" s="58" t="str">
        <f>VLOOKUP(C7,Entries!J:Q,8,FALSE)</f>
        <v>Guardian Deal</v>
      </c>
      <c r="F7" s="58">
        <f>VLOOKUP(C7,'Style Jumping'!C:J,7,FALSE)</f>
        <v>72</v>
      </c>
      <c r="G7" s="65">
        <f>VLOOKUP(C7,'Style Jumping'!C:K,9,FALSE)</f>
        <v>10</v>
      </c>
      <c r="H7" s="252"/>
      <c r="I7" s="239"/>
    </row>
    <row r="8" spans="1:9" x14ac:dyDescent="0.25">
      <c r="A8" s="60">
        <v>19</v>
      </c>
      <c r="B8" s="57" t="s">
        <v>149</v>
      </c>
      <c r="C8" s="57">
        <v>153</v>
      </c>
      <c r="D8" s="57" t="str">
        <f>VLOOKUP(C8,Entries!J:P,7,FALSE)</f>
        <v>Lily Beth Collins</v>
      </c>
      <c r="E8" s="57" t="str">
        <f>VLOOKUP(C8,Entries!J:Q,8,FALSE)</f>
        <v>Corbally Bobby</v>
      </c>
      <c r="F8" s="57" t="str">
        <f>VLOOKUP(C8,'Style Jumping'!C:J,7,FALSE)</f>
        <v>E</v>
      </c>
      <c r="G8" s="61" t="str">
        <f>VLOOKUP(C8,'Style Jumping'!C:K,9,FALSE)</f>
        <v>E</v>
      </c>
      <c r="H8" s="253">
        <v>0</v>
      </c>
      <c r="I8" s="61"/>
    </row>
    <row r="9" spans="1:9" x14ac:dyDescent="0.25">
      <c r="A9" s="62"/>
      <c r="B9" s="3" t="s">
        <v>535</v>
      </c>
      <c r="C9" s="3">
        <v>158</v>
      </c>
      <c r="D9" s="3" t="str">
        <f>VLOOKUP(C9,Entries!J:P,7,FALSE)</f>
        <v>Jamie Lee Ball</v>
      </c>
      <c r="E9" s="3" t="str">
        <f>VLOOKUP(C9,Entries!J:Q,8,FALSE)</f>
        <v>Sassys Boy</v>
      </c>
      <c r="F9" s="3" t="str">
        <f>VLOOKUP(C9,'Style Jumping'!C:J,7,FALSE)</f>
        <v>E</v>
      </c>
      <c r="G9" s="63" t="str">
        <f>VLOOKUP(C9,'Style Jumping'!C:K,9,FALSE)</f>
        <v>E</v>
      </c>
      <c r="H9" s="254"/>
      <c r="I9" s="63"/>
    </row>
    <row r="10" spans="1:9" x14ac:dyDescent="0.25">
      <c r="A10" s="62"/>
      <c r="B10" s="3"/>
      <c r="C10" s="3">
        <v>171</v>
      </c>
      <c r="D10" s="3" t="str">
        <f>VLOOKUP(C10,Entries!J:P,7,FALSE)</f>
        <v>Sophie Hodgson</v>
      </c>
      <c r="E10" s="3" t="str">
        <f>VLOOKUP(C10,Entries!J:Q,8,FALSE)</f>
        <v>Strictly for Fun</v>
      </c>
      <c r="F10" s="3">
        <f>VLOOKUP(C10,'Style Jumping'!C:J,7,FALSE)</f>
        <v>90</v>
      </c>
      <c r="G10" s="63">
        <f>VLOOKUP(C10,'Style Jumping'!C:K,9,FALSE)</f>
        <v>1</v>
      </c>
      <c r="H10" s="254"/>
      <c r="I10" s="63"/>
    </row>
    <row r="11" spans="1:9" ht="15.75" thickBot="1" x14ac:dyDescent="0.3">
      <c r="A11" s="64"/>
      <c r="B11" s="58"/>
      <c r="C11" s="58">
        <v>176</v>
      </c>
      <c r="D11" s="58" t="str">
        <f>VLOOKUP(C11,Entries!J:P,7,FALSE)</f>
        <v>Grace Martinez</v>
      </c>
      <c r="E11" s="58" t="str">
        <f>VLOOKUP(C11,Entries!J:Q,8,FALSE)</f>
        <v>Calypso Valentine</v>
      </c>
      <c r="F11" s="58" t="str">
        <f>VLOOKUP(C11,'Style Jumping'!C:J,7,FALSE)</f>
        <v>E</v>
      </c>
      <c r="G11" s="65" t="str">
        <f>VLOOKUP(C11,'Style Jumping'!C:K,9,FALSE)</f>
        <v>E</v>
      </c>
      <c r="H11" s="255"/>
      <c r="I11" s="65" t="s">
        <v>664</v>
      </c>
    </row>
    <row r="12" spans="1:9" x14ac:dyDescent="0.25">
      <c r="A12" s="60">
        <v>9</v>
      </c>
      <c r="B12" s="57" t="s">
        <v>532</v>
      </c>
      <c r="C12" s="57">
        <v>161</v>
      </c>
      <c r="D12" s="57" t="str">
        <f>VLOOKUP(C12,Entries!J:P,7,FALSE)</f>
        <v>Eva Bolton Lake</v>
      </c>
      <c r="E12" s="57" t="str">
        <f>VLOOKUP(C12,Entries!J:Q,8,FALSE)</f>
        <v>Geoffrey</v>
      </c>
      <c r="F12" s="57">
        <f>VLOOKUP(C12,'Style Jumping'!C:J,7,FALSE)</f>
        <v>68</v>
      </c>
      <c r="G12" s="61">
        <f>VLOOKUP(C12,'Style Jumping'!C:K,9,FALSE)</f>
        <v>7</v>
      </c>
      <c r="H12" s="250">
        <f>SMALL(G12:G15,1)+SMALL(G12:G15,2)+SMALL(G12:G15,3)</f>
        <v>21</v>
      </c>
      <c r="I12" s="238"/>
    </row>
    <row r="13" spans="1:9" x14ac:dyDescent="0.25">
      <c r="A13" s="62"/>
      <c r="B13" s="3"/>
      <c r="C13" s="3">
        <v>165</v>
      </c>
      <c r="D13" s="3" t="str">
        <f>VLOOKUP(C13,Entries!J:P,7,FALSE)</f>
        <v>Poppy Hart</v>
      </c>
      <c r="E13" s="3" t="str">
        <f>VLOOKUP(C13,Entries!J:Q,8,FALSE)</f>
        <v>Nantymynydd Prydferth (Priddy)</v>
      </c>
      <c r="F13" s="3">
        <f>VLOOKUP(C13,'Style Jumping'!C:J,7,FALSE)</f>
        <v>64</v>
      </c>
      <c r="G13" s="63">
        <f>VLOOKUP(C13,'Style Jumping'!C:K,9,FALSE)</f>
        <v>9</v>
      </c>
      <c r="H13" s="251"/>
      <c r="I13" s="152"/>
    </row>
    <row r="14" spans="1:9" x14ac:dyDescent="0.25">
      <c r="A14" s="62"/>
      <c r="B14" s="3"/>
      <c r="C14" s="3">
        <v>179</v>
      </c>
      <c r="D14" s="3" t="str">
        <f>VLOOKUP(C14,Entries!J:P,7,FALSE)</f>
        <v>Amy Johnson</v>
      </c>
      <c r="E14" s="3" t="str">
        <f>VLOOKUP(C14,Entries!J:Q,8,FALSE)</f>
        <v>Brooklyn</v>
      </c>
      <c r="F14" s="3">
        <f>VLOOKUP(C14,'Style Jumping'!C:J,7,FALSE)</f>
        <v>78.5</v>
      </c>
      <c r="G14" s="63">
        <f>VLOOKUP(C14,'Style Jumping'!C:K,9,FALSE)</f>
        <v>6</v>
      </c>
      <c r="H14" s="251"/>
      <c r="I14" s="152"/>
    </row>
    <row r="15" spans="1:9" ht="15.75" thickBot="1" x14ac:dyDescent="0.3">
      <c r="A15" s="64"/>
      <c r="B15" s="58"/>
      <c r="C15" s="58">
        <v>183</v>
      </c>
      <c r="D15" s="58" t="str">
        <f>VLOOKUP(C15,Entries!J:P,7,FALSE)</f>
        <v>Phoebe Hudd</v>
      </c>
      <c r="E15" s="58" t="str">
        <f>VLOOKUP(C15,Entries!J:Q,8,FALSE)</f>
        <v>Excusie</v>
      </c>
      <c r="F15" s="58">
        <f>VLOOKUP(C15,'Style Jumping'!C:J,7,FALSE)</f>
        <v>74.5</v>
      </c>
      <c r="G15" s="65">
        <f>VLOOKUP(C15,'Style Jumping'!C:K,9,FALSE)</f>
        <v>8</v>
      </c>
      <c r="H15" s="252"/>
      <c r="I15" s="239">
        <v>3</v>
      </c>
    </row>
    <row r="16" spans="1:9" x14ac:dyDescent="0.25">
      <c r="A16" s="60">
        <v>15</v>
      </c>
      <c r="B16" s="57" t="s">
        <v>144</v>
      </c>
      <c r="C16" s="57">
        <v>162</v>
      </c>
      <c r="D16" s="57" t="str">
        <f>VLOOKUP(C16,Entries!J:P,7,FALSE)</f>
        <v>Joanna Alderton</v>
      </c>
      <c r="E16" s="57" t="str">
        <f>VLOOKUP(C16,Entries!J:Q,8,FALSE)</f>
        <v>Gwibedog Jack</v>
      </c>
      <c r="F16" s="57">
        <f>VLOOKUP(C16,'Style Jumping'!C:J,7,FALSE)</f>
        <v>68</v>
      </c>
      <c r="G16" s="61">
        <f>VLOOKUP(C16,'Style Jumping'!C:K,9,FALSE)</f>
        <v>6</v>
      </c>
      <c r="H16" s="250">
        <f>SMALL(G16:G19,1)+SMALL(G16:G19,2)+SMALL(G16:G19,3)</f>
        <v>28</v>
      </c>
      <c r="I16" s="238"/>
    </row>
    <row r="17" spans="1:9" x14ac:dyDescent="0.25">
      <c r="A17" s="62"/>
      <c r="B17" s="3"/>
      <c r="C17" s="3">
        <v>166</v>
      </c>
      <c r="D17" s="3" t="str">
        <f>VLOOKUP(C17,Entries!J:P,7,FALSE)</f>
        <v>Beth Eckley</v>
      </c>
      <c r="E17" s="3" t="str">
        <f>VLOOKUP(C17,Entries!J:Q,8,FALSE)</f>
        <v>Sustainability ROR</v>
      </c>
      <c r="F17" s="3">
        <f>VLOOKUP(C17,'Style Jumping'!C:J,7,FALSE)</f>
        <v>64.5</v>
      </c>
      <c r="G17" s="63">
        <f>VLOOKUP(C17,'Style Jumping'!C:K,9,FALSE)</f>
        <v>8</v>
      </c>
      <c r="H17" s="251"/>
      <c r="I17" s="152"/>
    </row>
    <row r="18" spans="1:9" x14ac:dyDescent="0.25">
      <c r="A18" s="62"/>
      <c r="B18" s="3"/>
      <c r="C18" s="3">
        <v>180</v>
      </c>
      <c r="D18" s="3" t="str">
        <f>VLOOKUP(C18,Entries!J:P,7,FALSE)</f>
        <v>WD</v>
      </c>
      <c r="E18" s="3" t="str">
        <f>VLOOKUP(C18,Entries!J:Q,8,FALSE)</f>
        <v>WD</v>
      </c>
      <c r="F18" s="3" t="str">
        <f>VLOOKUP(C18,'Style Jumping'!C:J,7,FALSE)</f>
        <v>WD</v>
      </c>
      <c r="G18" s="63" t="str">
        <f>VLOOKUP(C18,'Style Jumping'!C:K,9,FALSE)</f>
        <v>WD</v>
      </c>
      <c r="H18" s="251"/>
      <c r="I18" s="152"/>
    </row>
    <row r="19" spans="1:9" ht="15.75" thickBot="1" x14ac:dyDescent="0.3">
      <c r="A19" s="64"/>
      <c r="B19" s="58"/>
      <c r="C19" s="58">
        <v>184</v>
      </c>
      <c r="D19" s="58" t="str">
        <f>VLOOKUP(C19,Entries!J:P,7,FALSE)</f>
        <v>Fiona Garfield</v>
      </c>
      <c r="E19" s="58" t="str">
        <f>VLOOKUP(C19,Entries!J:Q,8,FALSE)</f>
        <v>Codi</v>
      </c>
      <c r="F19" s="58">
        <f>VLOOKUP(C19,'Style Jumping'!C:J,7,FALSE)</f>
        <v>58.5</v>
      </c>
      <c r="G19" s="65">
        <f>VLOOKUP(C19,'Style Jumping'!C:K,9,FALSE)</f>
        <v>14</v>
      </c>
      <c r="H19" s="252"/>
      <c r="I19" s="239">
        <v>6</v>
      </c>
    </row>
    <row r="20" spans="1:9" x14ac:dyDescent="0.25">
      <c r="A20" s="60">
        <v>12</v>
      </c>
      <c r="B20" s="57" t="s">
        <v>41</v>
      </c>
      <c r="C20" s="57">
        <v>163</v>
      </c>
      <c r="D20" s="57" t="str">
        <f>VLOOKUP(C20,Entries!J:P,7,FALSE)</f>
        <v>Davina Hardiman</v>
      </c>
      <c r="E20" s="57" t="str">
        <f>VLOOKUP(C20,Entries!J:Q,8,FALSE)</f>
        <v>Daisy</v>
      </c>
      <c r="F20" s="57">
        <f>VLOOKUP(C20,'Style Jumping'!C:J,7,FALSE)</f>
        <v>68</v>
      </c>
      <c r="G20" s="61">
        <f>VLOOKUP(C20,'Style Jumping'!C:K,9,FALSE)</f>
        <v>5</v>
      </c>
      <c r="H20" s="250">
        <f>SMALL(G20:G23,1)+SMALL(G20:G23,2)+SMALL(G20:G23,3)</f>
        <v>9</v>
      </c>
      <c r="I20" s="61" t="s">
        <v>672</v>
      </c>
    </row>
    <row r="21" spans="1:9" x14ac:dyDescent="0.25">
      <c r="A21" s="62"/>
      <c r="B21" s="3"/>
      <c r="C21" s="3">
        <v>167</v>
      </c>
      <c r="D21" s="3" t="str">
        <f>VLOOKUP(C21,Entries!J:P,7,FALSE)</f>
        <v>Charlotte Marshall</v>
      </c>
      <c r="E21" s="3" t="str">
        <f>VLOOKUP(C21,Entries!J:Q,8,FALSE)</f>
        <v>Ebony Mist</v>
      </c>
      <c r="F21" s="3">
        <f>VLOOKUP(C21,'Style Jumping'!C:J,7,FALSE)</f>
        <v>81.5</v>
      </c>
      <c r="G21" s="63">
        <f>VLOOKUP(C21,'Style Jumping'!C:K,9,FALSE)</f>
        <v>2</v>
      </c>
      <c r="H21" s="251"/>
      <c r="I21" s="63"/>
    </row>
    <row r="22" spans="1:9" x14ac:dyDescent="0.25">
      <c r="A22" s="62"/>
      <c r="B22" s="3"/>
      <c r="C22" s="3">
        <v>181</v>
      </c>
      <c r="D22" s="3" t="str">
        <f>VLOOKUP(C22,Entries!J:P,7,FALSE)</f>
        <v>Fiona Benger</v>
      </c>
      <c r="E22" s="3" t="str">
        <f>VLOOKUP(C22,Entries!J:Q,8,FALSE)</f>
        <v>Killarney</v>
      </c>
      <c r="F22" s="3">
        <f>VLOOKUP(C22,'Style Jumping'!C:J,7,FALSE)</f>
        <v>88</v>
      </c>
      <c r="G22" s="63">
        <f>VLOOKUP(C22,'Style Jumping'!C:K,9,FALSE)</f>
        <v>2</v>
      </c>
      <c r="H22" s="251"/>
      <c r="I22" s="63"/>
    </row>
    <row r="23" spans="1:9" ht="15.75" thickBot="1" x14ac:dyDescent="0.3">
      <c r="A23" s="64"/>
      <c r="B23" s="58"/>
      <c r="C23" s="58">
        <v>185</v>
      </c>
      <c r="D23" s="58" t="str">
        <f>VLOOKUP(C23,Entries!J:P,7,FALSE)</f>
        <v>Sarah Wharton</v>
      </c>
      <c r="E23" s="58" t="str">
        <f>VLOOKUP(C23,Entries!J:Q,8,FALSE)</f>
        <v>Jack</v>
      </c>
      <c r="F23" s="58">
        <f>VLOOKUP(C23,'Style Jumping'!C:J,7,FALSE)</f>
        <v>78.5</v>
      </c>
      <c r="G23" s="65">
        <f>VLOOKUP(C23,'Style Jumping'!C:K,9,FALSE)</f>
        <v>5</v>
      </c>
      <c r="H23" s="252"/>
      <c r="I23" s="239">
        <v>1</v>
      </c>
    </row>
    <row r="24" spans="1:9" x14ac:dyDescent="0.25">
      <c r="A24" s="60">
        <v>18</v>
      </c>
      <c r="B24" s="57" t="s">
        <v>59</v>
      </c>
      <c r="C24" s="57">
        <v>164</v>
      </c>
      <c r="D24" s="57" t="str">
        <f>VLOOKUP(C24,Entries!J:P,7,FALSE)</f>
        <v>Sophie Hooper</v>
      </c>
      <c r="E24" s="57" t="str">
        <f>VLOOKUP(C24,Entries!J:Q,8,FALSE)</f>
        <v>The Kings Archer</v>
      </c>
      <c r="F24" s="57">
        <f>VLOOKUP(C24,'Style Jumping'!C:J,7,FALSE)</f>
        <v>70.400000000000006</v>
      </c>
      <c r="G24" s="61">
        <f>VLOOKUP(C24,'Style Jumping'!C:K,9,FALSE)</f>
        <v>4</v>
      </c>
      <c r="H24" s="250">
        <f>SMALL(G24:G27,1)+SMALL(G24:G27,2)+SMALL(G24:G27,3)</f>
        <v>9</v>
      </c>
      <c r="I24" s="61" t="s">
        <v>673</v>
      </c>
    </row>
    <row r="25" spans="1:9" x14ac:dyDescent="0.25">
      <c r="A25" s="62"/>
      <c r="B25" s="3"/>
      <c r="C25" s="3">
        <v>168</v>
      </c>
      <c r="D25" s="3" t="str">
        <f>VLOOKUP(C25,Entries!J:P,7,FALSE)</f>
        <v>Steph Bennett</v>
      </c>
      <c r="E25" s="3" t="str">
        <f>VLOOKUP(C25,Entries!J:Q,8,FALSE)</f>
        <v>Mr Buster</v>
      </c>
      <c r="F25" s="3">
        <f>VLOOKUP(C25,'Style Jumping'!C:J,7,FALSE)</f>
        <v>85</v>
      </c>
      <c r="G25" s="63">
        <f>VLOOKUP(C25,'Style Jumping'!C:K,9,FALSE)</f>
        <v>1</v>
      </c>
      <c r="H25" s="251"/>
      <c r="I25" s="63"/>
    </row>
    <row r="26" spans="1:9" x14ac:dyDescent="0.25">
      <c r="A26" s="62"/>
      <c r="B26" s="3"/>
      <c r="C26" s="3">
        <v>182</v>
      </c>
      <c r="D26" s="3" t="str">
        <f>VLOOKUP(C26,Entries!J:P,7,FALSE)</f>
        <v>Jodie Powell</v>
      </c>
      <c r="E26" s="3" t="str">
        <f>VLOOKUP(C26,Entries!J:Q,8,FALSE)</f>
        <v>Blaenagloos Black Diamond</v>
      </c>
      <c r="F26" s="3">
        <f>VLOOKUP(C26,'Style Jumping'!C:J,7,FALSE)</f>
        <v>77.5</v>
      </c>
      <c r="G26" s="63">
        <f>VLOOKUP(C26,'Style Jumping'!C:K,9,FALSE)</f>
        <v>7</v>
      </c>
      <c r="H26" s="251"/>
      <c r="I26" s="63"/>
    </row>
    <row r="27" spans="1:9" ht="15.75" thickBot="1" x14ac:dyDescent="0.3">
      <c r="A27" s="64"/>
      <c r="B27" s="58"/>
      <c r="C27" s="58">
        <v>186</v>
      </c>
      <c r="D27" s="58" t="str">
        <f>VLOOKUP(C27,Entries!J:P,7,FALSE)</f>
        <v>Tina Price</v>
      </c>
      <c r="E27" s="58" t="str">
        <f>VLOOKUP(C27,Entries!J:Q,8,FALSE)</f>
        <v>Tom Thumb</v>
      </c>
      <c r="F27" s="58">
        <f>VLOOKUP(C27,'Style Jumping'!C:J,7,FALSE)</f>
        <v>79</v>
      </c>
      <c r="G27" s="65">
        <f>VLOOKUP(C27,'Style Jumping'!C:K,9,FALSE)</f>
        <v>4</v>
      </c>
      <c r="H27" s="252"/>
      <c r="I27" s="239">
        <v>2</v>
      </c>
    </row>
    <row r="28" spans="1:9" x14ac:dyDescent="0.25">
      <c r="A28" s="60">
        <v>12</v>
      </c>
      <c r="B28" s="57" t="s">
        <v>49</v>
      </c>
      <c r="C28" s="57">
        <v>152</v>
      </c>
      <c r="D28" s="57" t="str">
        <f>VLOOKUP(C28,Entries!J:P,7,FALSE)</f>
        <v>Ali Lewis</v>
      </c>
      <c r="E28" s="57" t="str">
        <f>VLOOKUP(C28,Entries!J:Q,8,FALSE)</f>
        <v>Piper Jackson</v>
      </c>
      <c r="F28" s="57">
        <f>VLOOKUP(C28,'Style Jumping'!C:J,7,FALSE)</f>
        <v>42.5</v>
      </c>
      <c r="G28" s="61">
        <f>VLOOKUP(C28,'Style Jumping'!C:K,9,FALSE)</f>
        <v>14</v>
      </c>
      <c r="H28" s="250">
        <f>SMALL(G28:G31,1)+SMALL(G28:G31,2)+SMALL(G28:G31,3)</f>
        <v>26</v>
      </c>
      <c r="I28" s="238"/>
    </row>
    <row r="29" spans="1:9" x14ac:dyDescent="0.25">
      <c r="A29" s="62"/>
      <c r="B29" s="3"/>
      <c r="C29" s="3">
        <v>157</v>
      </c>
      <c r="D29" s="3" t="s">
        <v>370</v>
      </c>
      <c r="E29" s="3" t="s">
        <v>371</v>
      </c>
      <c r="F29" s="3">
        <f>VLOOKUP(C29,'Style Jumping'!C:J,7,FALSE)</f>
        <v>0</v>
      </c>
      <c r="G29" s="63" t="str">
        <f>VLOOKUP(C29,'Style Jumping'!C:K,9,FALSE)</f>
        <v>E</v>
      </c>
      <c r="H29" s="251"/>
      <c r="I29" s="152"/>
    </row>
    <row r="30" spans="1:9" x14ac:dyDescent="0.25">
      <c r="A30" s="62"/>
      <c r="B30" s="3"/>
      <c r="C30" s="3">
        <v>170</v>
      </c>
      <c r="D30" s="3" t="str">
        <f>VLOOKUP(C30,Entries!J:P,7,FALSE)</f>
        <v>Charlie Usher</v>
      </c>
      <c r="E30" s="3" t="str">
        <f>VLOOKUP(C30,Entries!J:Q,8,FALSE)</f>
        <v>Oakdale lean machine</v>
      </c>
      <c r="F30" s="3">
        <f>VLOOKUP(C30,'Style Jumping'!C:J,7,FALSE)</f>
        <v>73</v>
      </c>
      <c r="G30" s="63">
        <f>VLOOKUP(C30,'Style Jumping'!C:K,9,FALSE)</f>
        <v>9</v>
      </c>
      <c r="H30" s="251"/>
      <c r="I30" s="152"/>
    </row>
    <row r="31" spans="1:9" ht="15.75" thickBot="1" x14ac:dyDescent="0.3">
      <c r="A31" s="64"/>
      <c r="B31" s="58"/>
      <c r="C31" s="58">
        <v>175</v>
      </c>
      <c r="D31" s="58" t="str">
        <f>VLOOKUP(C31,Entries!J:P,7,FALSE)</f>
        <v>Pippa Tucker</v>
      </c>
      <c r="E31" s="58" t="str">
        <f>VLOOKUP(C31,Entries!J:Q,8,FALSE)</f>
        <v>Zara</v>
      </c>
      <c r="F31" s="58">
        <f>VLOOKUP(C31,'Style Jumping'!C:J,7,FALSE)</f>
        <v>84</v>
      </c>
      <c r="G31" s="65">
        <f>VLOOKUP(C31,'Style Jumping'!C:K,9,FALSE)</f>
        <v>3</v>
      </c>
      <c r="H31" s="252"/>
      <c r="I31" s="239">
        <v>4</v>
      </c>
    </row>
    <row r="32" spans="1:9" x14ac:dyDescent="0.25">
      <c r="A32" s="60">
        <v>15</v>
      </c>
      <c r="B32" s="57" t="s">
        <v>154</v>
      </c>
      <c r="C32" s="57">
        <v>155</v>
      </c>
      <c r="D32" s="57" t="str">
        <f>VLOOKUP(C32,Entries!J:P,7,FALSE)</f>
        <v>Cery Davis</v>
      </c>
      <c r="E32" s="57" t="str">
        <f>VLOOKUP(C32,Entries!J:Q,8,FALSE)</f>
        <v>Parklands Bobby</v>
      </c>
      <c r="F32" s="57">
        <f>VLOOKUP(C32,'Style Jumping'!C:J,7,FALSE)</f>
        <v>51.5</v>
      </c>
      <c r="G32" s="61">
        <f>VLOOKUP(C32,'Style Jumping'!C:K,9,FALSE)</f>
        <v>11</v>
      </c>
      <c r="H32" s="250">
        <f>SMALL(G32:G35,1)+SMALL(G32:G35,2)+SMALL(G32:G35,3)</f>
        <v>27</v>
      </c>
      <c r="I32" s="238"/>
    </row>
    <row r="33" spans="1:9" x14ac:dyDescent="0.25">
      <c r="A33" s="62"/>
      <c r="B33" s="3"/>
      <c r="C33" s="3">
        <v>160</v>
      </c>
      <c r="D33" s="3" t="str">
        <f>VLOOKUP(C33,Entries!J:P,7,FALSE)</f>
        <v>Natalie Parsons</v>
      </c>
      <c r="E33" s="3" t="str">
        <f>VLOOKUP(C33,Entries!J:Q,8,FALSE)</f>
        <v>High Flyer</v>
      </c>
      <c r="F33" s="3">
        <f>VLOOKUP(C33,'Style Jumping'!C:J,7,FALSE)</f>
        <v>73</v>
      </c>
      <c r="G33" s="63">
        <f>VLOOKUP(C33,'Style Jumping'!C:K,9,FALSE)</f>
        <v>3</v>
      </c>
      <c r="H33" s="251"/>
      <c r="I33" s="152"/>
    </row>
    <row r="34" spans="1:9" x14ac:dyDescent="0.25">
      <c r="A34" s="62"/>
      <c r="B34" s="3"/>
      <c r="C34" s="3">
        <v>173</v>
      </c>
      <c r="D34" s="3" t="str">
        <f>VLOOKUP(C34,Entries!J:P,7,FALSE)</f>
        <v>Sophie Tranter</v>
      </c>
      <c r="E34" s="3" t="str">
        <f>VLOOKUP(C34,Entries!J:Q,8,FALSE)</f>
        <v>Meelick Island Winning Way</v>
      </c>
      <c r="F34" s="3" t="str">
        <f>VLOOKUP(C34,'Style Jumping'!C:J,7,FALSE)</f>
        <v>WD</v>
      </c>
      <c r="G34" s="63" t="str">
        <f>VLOOKUP(C34,'Style Jumping'!C:K,9,FALSE)</f>
        <v>WD</v>
      </c>
      <c r="H34" s="251"/>
      <c r="I34" s="152"/>
    </row>
    <row r="35" spans="1:9" ht="15.75" thickBot="1" x14ac:dyDescent="0.3">
      <c r="A35" s="64"/>
      <c r="B35" s="58"/>
      <c r="C35" s="58">
        <v>178</v>
      </c>
      <c r="D35" s="58" t="str">
        <f>VLOOKUP(C35,Entries!J:P,7,FALSE)</f>
        <v>Rachel Rodden</v>
      </c>
      <c r="E35" s="58" t="str">
        <f>VLOOKUP(C35,Entries!J:Q,8,FALSE)</f>
        <v>Brendon Hill Query</v>
      </c>
      <c r="F35" s="58">
        <f>VLOOKUP(C35,'Style Jumping'!C:J,7,FALSE)</f>
        <v>62.5</v>
      </c>
      <c r="G35" s="65">
        <f>VLOOKUP(C35,'Style Jumping'!C:K,9,FALSE)</f>
        <v>13</v>
      </c>
      <c r="H35" s="252"/>
      <c r="I35" s="239">
        <v>5</v>
      </c>
    </row>
    <row r="36" spans="1:9" x14ac:dyDescent="0.25">
      <c r="A36" s="60">
        <v>9</v>
      </c>
      <c r="B36" s="57" t="s">
        <v>533</v>
      </c>
      <c r="C36" s="57">
        <v>154</v>
      </c>
      <c r="D36" s="57" t="str">
        <f>VLOOKUP(C36,Entries!J:P,7,FALSE)</f>
        <v>Amelia French</v>
      </c>
      <c r="E36" s="57" t="str">
        <f>VLOOKUP(C36,Entries!J:Q,8,FALSE)</f>
        <v>Brianna Firefly</v>
      </c>
      <c r="F36" s="57">
        <f>VLOOKUP(C36,'Style Jumping'!C:J,7,FALSE)</f>
        <v>45</v>
      </c>
      <c r="G36" s="61">
        <f>VLOOKUP(C36,'Style Jumping'!C:K,9,FALSE)</f>
        <v>12</v>
      </c>
      <c r="H36" s="256">
        <f>SMALL(G36:G39,1)+SMALL(G36:G39,2)+SMALL(G36:G39,3)</f>
        <v>36</v>
      </c>
      <c r="I36" s="61"/>
    </row>
    <row r="37" spans="1:9" x14ac:dyDescent="0.25">
      <c r="A37" s="62"/>
      <c r="B37" s="3"/>
      <c r="C37" s="3">
        <v>159</v>
      </c>
      <c r="D37" s="3" t="str">
        <f>VLOOKUP(C37,Entries!J:P,7,FALSE)</f>
        <v>Teresa Green</v>
      </c>
      <c r="E37" s="3" t="str">
        <f>VLOOKUP(C37,Entries!J:Q,8,FALSE)</f>
        <v>Cheeky</v>
      </c>
      <c r="F37" s="3">
        <f>VLOOKUP(C37,'Style Jumping'!C:J,7,FALSE)</f>
        <v>44</v>
      </c>
      <c r="G37" s="63">
        <f>VLOOKUP(C37,'Style Jumping'!C:K,9,FALSE)</f>
        <v>13</v>
      </c>
      <c r="H37" s="257"/>
      <c r="I37" s="63"/>
    </row>
    <row r="38" spans="1:9" x14ac:dyDescent="0.25">
      <c r="A38" s="62"/>
      <c r="B38" s="3"/>
      <c r="C38" s="3">
        <v>172</v>
      </c>
      <c r="D38" s="3" t="str">
        <f>VLOOKUP(C38,Entries!J:P,7,FALSE)</f>
        <v>Kathleen Griffiths</v>
      </c>
      <c r="E38" s="3" t="str">
        <f>VLOOKUP(C38,Entries!J:Q,8,FALSE)</f>
        <v>Kiara</v>
      </c>
      <c r="F38" s="3">
        <f>VLOOKUP(C38,'Style Jumping'!C:J,7,FALSE)</f>
        <v>69</v>
      </c>
      <c r="G38" s="63">
        <f>VLOOKUP(C38,'Style Jumping'!C:K,9,FALSE)</f>
        <v>11</v>
      </c>
      <c r="H38" s="257"/>
      <c r="I38" s="63"/>
    </row>
    <row r="39" spans="1:9" ht="15.75" thickBot="1" x14ac:dyDescent="0.3">
      <c r="A39" s="64"/>
      <c r="B39" s="58"/>
      <c r="C39" s="58">
        <v>177</v>
      </c>
      <c r="D39" s="58" t="str">
        <f>VLOOKUP(C39,Entries!J:P,7,FALSE)</f>
        <v>Summer Garret</v>
      </c>
      <c r="E39" s="58" t="str">
        <f>VLOOKUP(C39,Entries!J:Q,8,FALSE)</f>
        <v>Whibrh</v>
      </c>
      <c r="F39" s="58" t="str">
        <f>VLOOKUP(C39,'Style Jumping'!C:J,7,FALSE)</f>
        <v>WD</v>
      </c>
      <c r="G39" s="65" t="str">
        <f>VLOOKUP(C39,'Style Jumping'!C:K,9,FALSE)</f>
        <v>WD</v>
      </c>
      <c r="H39" s="258"/>
      <c r="I39" s="65"/>
    </row>
  </sheetData>
  <mergeCells count="9">
    <mergeCell ref="H24:H27"/>
    <mergeCell ref="H4:H7"/>
    <mergeCell ref="H8:H11"/>
    <mergeCell ref="H12:H15"/>
    <mergeCell ref="H36:H39"/>
    <mergeCell ref="H20:H23"/>
    <mergeCell ref="H28:H31"/>
    <mergeCell ref="H16:H19"/>
    <mergeCell ref="H32:H35"/>
  </mergeCells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opLeftCell="B1" zoomScale="103" zoomScaleNormal="70" workbookViewId="0">
      <selection activeCell="O2" sqref="O2:Q2"/>
    </sheetView>
  </sheetViews>
  <sheetFormatPr defaultRowHeight="15" x14ac:dyDescent="0.25"/>
  <cols>
    <col min="2" max="2" width="15.140625" bestFit="1" customWidth="1"/>
    <col min="4" max="4" width="18.85546875" bestFit="1" customWidth="1"/>
    <col min="5" max="5" width="23.85546875" customWidth="1"/>
    <col min="6" max="6" width="0" hidden="1" customWidth="1"/>
    <col min="9" max="9" width="11" style="210" bestFit="1" customWidth="1"/>
    <col min="10" max="10" width="9.140625" style="227"/>
    <col min="11" max="11" width="11.85546875" style="210" customWidth="1"/>
    <col min="15" max="17" width="0" hidden="1" customWidth="1"/>
  </cols>
  <sheetData>
    <row r="1" spans="1:17" ht="21" x14ac:dyDescent="0.35">
      <c r="A1" s="215" t="s">
        <v>653</v>
      </c>
    </row>
    <row r="2" spans="1:17" x14ac:dyDescent="0.25">
      <c r="A2" t="s">
        <v>0</v>
      </c>
      <c r="B2" t="s">
        <v>1</v>
      </c>
      <c r="C2" t="s">
        <v>3</v>
      </c>
      <c r="D2" t="s">
        <v>4</v>
      </c>
      <c r="E2" t="s">
        <v>5</v>
      </c>
      <c r="F2" t="s">
        <v>6</v>
      </c>
      <c r="G2" t="s">
        <v>9</v>
      </c>
      <c r="H2" t="s">
        <v>10</v>
      </c>
      <c r="I2" s="210" t="s">
        <v>196</v>
      </c>
      <c r="J2" s="227" t="s">
        <v>194</v>
      </c>
      <c r="K2" s="210" t="s">
        <v>656</v>
      </c>
      <c r="L2" t="s">
        <v>195</v>
      </c>
      <c r="M2" t="s">
        <v>12</v>
      </c>
      <c r="O2" t="s">
        <v>193</v>
      </c>
      <c r="Q2" s="59">
        <v>110</v>
      </c>
    </row>
    <row r="3" spans="1:17" hidden="1" x14ac:dyDescent="0.25">
      <c r="C3" t="s">
        <v>67</v>
      </c>
      <c r="D3" t="s">
        <v>69</v>
      </c>
      <c r="J3" s="227" t="s">
        <v>197</v>
      </c>
    </row>
    <row r="4" spans="1:17" hidden="1" x14ac:dyDescent="0.25">
      <c r="A4" s="3"/>
      <c r="B4" s="3" t="s">
        <v>560</v>
      </c>
      <c r="C4" s="3">
        <v>1</v>
      </c>
      <c r="D4" s="3" t="s">
        <v>45</v>
      </c>
      <c r="E4" s="3" t="s">
        <v>44</v>
      </c>
      <c r="F4" s="9">
        <v>9</v>
      </c>
      <c r="G4" s="3">
        <v>1</v>
      </c>
      <c r="H4" s="3">
        <f>VLOOKUP(C4,'RT entry'!A:B,2,FALSE)</f>
        <v>81.5</v>
      </c>
      <c r="I4" s="211">
        <f t="shared" ref="I4:I26" si="0">H4/Q$2</f>
        <v>0.74090909090909096</v>
      </c>
      <c r="J4" s="228">
        <f>IF(VLOOKUP(C4,Entries!E:O,11,FALSE)&gt;34,1,0)</f>
        <v>0</v>
      </c>
      <c r="K4" s="213">
        <f t="shared" ref="K4:K26" si="1">I4-J4</f>
        <v>0.74090909090909096</v>
      </c>
      <c r="L4" s="3"/>
      <c r="M4" s="3">
        <v>1</v>
      </c>
      <c r="O4" t="str">
        <f>VLOOKUP(C4,Entries!E:S,15,FALSE)</f>
        <v>Lamberts Castle</v>
      </c>
    </row>
    <row r="5" spans="1:17" hidden="1" x14ac:dyDescent="0.25">
      <c r="A5" s="3"/>
      <c r="B5" s="3" t="s">
        <v>600</v>
      </c>
      <c r="C5" s="3">
        <v>21</v>
      </c>
      <c r="D5" s="3" t="s">
        <v>293</v>
      </c>
      <c r="E5" s="3" t="s">
        <v>294</v>
      </c>
      <c r="F5" s="9">
        <f>F4+0.07</f>
        <v>9.07</v>
      </c>
      <c r="G5" s="3">
        <v>1</v>
      </c>
      <c r="H5" s="3">
        <f>VLOOKUP(C5,'RT entry'!A:B,2,FALSE)</f>
        <v>80</v>
      </c>
      <c r="I5" s="211">
        <f t="shared" si="0"/>
        <v>0.72727272727272729</v>
      </c>
      <c r="J5" s="228">
        <f>IF(VLOOKUP(C5,Entries!E:O,11,FALSE)&gt;34,1,0)</f>
        <v>0</v>
      </c>
      <c r="K5" s="213">
        <f t="shared" si="1"/>
        <v>0.72727272727272729</v>
      </c>
      <c r="L5" s="3"/>
      <c r="M5" s="3">
        <v>2</v>
      </c>
      <c r="O5" t="str">
        <f>VLOOKUP(C5,Entries!E:S,15,FALSE)</f>
        <v>Swindon</v>
      </c>
    </row>
    <row r="6" spans="1:17" hidden="1" x14ac:dyDescent="0.25">
      <c r="A6" s="3"/>
      <c r="B6" s="3" t="s">
        <v>604</v>
      </c>
      <c r="C6" s="3">
        <v>16</v>
      </c>
      <c r="D6" s="3" t="s">
        <v>120</v>
      </c>
      <c r="E6" s="3" t="s">
        <v>316</v>
      </c>
      <c r="F6" s="9">
        <f>F5+0.07</f>
        <v>9.14</v>
      </c>
      <c r="G6" s="3">
        <v>1</v>
      </c>
      <c r="H6" s="3">
        <f>VLOOKUP(C6,'RT entry'!A:B,2,FALSE)</f>
        <v>80.5</v>
      </c>
      <c r="I6" s="211">
        <f t="shared" si="0"/>
        <v>0.73181818181818181</v>
      </c>
      <c r="J6" s="228">
        <v>0.01</v>
      </c>
      <c r="K6" s="213">
        <f t="shared" si="1"/>
        <v>0.7218181818181818</v>
      </c>
      <c r="L6" s="3">
        <v>1</v>
      </c>
      <c r="M6" s="3">
        <v>3</v>
      </c>
      <c r="O6" t="str">
        <f>VLOOKUP(C6,Entries!E:S,15,FALSE)</f>
        <v>Malvern Hills</v>
      </c>
    </row>
    <row r="7" spans="1:17" hidden="1" x14ac:dyDescent="0.25">
      <c r="A7" s="3"/>
      <c r="B7" s="3" t="s">
        <v>600</v>
      </c>
      <c r="C7" s="3">
        <v>8</v>
      </c>
      <c r="D7" s="3" t="s">
        <v>291</v>
      </c>
      <c r="E7" s="3" t="s">
        <v>292</v>
      </c>
      <c r="F7" s="9">
        <f>+F6+0.07</f>
        <v>9.2100000000000009</v>
      </c>
      <c r="G7" s="3">
        <v>1</v>
      </c>
      <c r="H7" s="3">
        <f>VLOOKUP(C7,'RT entry'!A:B,2,FALSE)</f>
        <v>78.5</v>
      </c>
      <c r="I7" s="211">
        <f t="shared" si="0"/>
        <v>0.71363636363636362</v>
      </c>
      <c r="J7" s="228">
        <v>0</v>
      </c>
      <c r="K7" s="213">
        <f t="shared" si="1"/>
        <v>0.71363636363636362</v>
      </c>
      <c r="L7" s="3"/>
      <c r="M7" s="3">
        <v>5</v>
      </c>
      <c r="O7" t="str">
        <f>VLOOKUP(C7,Entries!E:S,15,FALSE)</f>
        <v>Swindon</v>
      </c>
    </row>
    <row r="8" spans="1:17" hidden="1" x14ac:dyDescent="0.25">
      <c r="A8" s="3"/>
      <c r="B8" s="3" t="s">
        <v>602</v>
      </c>
      <c r="C8" s="3">
        <v>11</v>
      </c>
      <c r="D8" s="3" t="s">
        <v>244</v>
      </c>
      <c r="E8" s="3" t="s">
        <v>539</v>
      </c>
      <c r="F8" s="9">
        <f>F7+0.07</f>
        <v>9.2800000000000011</v>
      </c>
      <c r="G8" s="3">
        <v>1</v>
      </c>
      <c r="H8" s="3">
        <f>VLOOKUP(C8,'RT entry'!A:B,2,FALSE)</f>
        <v>80.5</v>
      </c>
      <c r="I8" s="211">
        <f t="shared" si="0"/>
        <v>0.73181818181818181</v>
      </c>
      <c r="J8" s="228">
        <v>0.01</v>
      </c>
      <c r="K8" s="213">
        <f t="shared" si="1"/>
        <v>0.7218181818181818</v>
      </c>
      <c r="L8" s="3">
        <v>2</v>
      </c>
      <c r="M8" s="3">
        <v>4</v>
      </c>
      <c r="O8" t="str">
        <f>VLOOKUP(C8,Entries!E:S,15,FALSE)</f>
        <v>Hereford</v>
      </c>
    </row>
    <row r="9" spans="1:17" hidden="1" x14ac:dyDescent="0.25">
      <c r="A9" s="3"/>
      <c r="B9" s="3" t="s">
        <v>596</v>
      </c>
      <c r="C9" s="3">
        <v>2</v>
      </c>
      <c r="D9" s="3" t="s">
        <v>469</v>
      </c>
      <c r="E9" s="3" t="s">
        <v>470</v>
      </c>
      <c r="F9" s="9">
        <f>+F8+0.07</f>
        <v>9.3500000000000014</v>
      </c>
      <c r="G9" s="3">
        <v>1</v>
      </c>
      <c r="H9" s="3">
        <f>VLOOKUP(C9,'RT entry'!A:B,2,FALSE)</f>
        <v>78</v>
      </c>
      <c r="I9" s="211">
        <f t="shared" si="0"/>
        <v>0.70909090909090911</v>
      </c>
      <c r="J9" s="228">
        <f>IF(VLOOKUP(C9,Entries!E:O,11,FALSE)&gt;34,1,0)</f>
        <v>0</v>
      </c>
      <c r="K9" s="213">
        <f t="shared" si="1"/>
        <v>0.70909090909090911</v>
      </c>
      <c r="L9" s="3"/>
      <c r="M9" s="3">
        <v>6</v>
      </c>
      <c r="O9" t="str">
        <f>VLOOKUP(C9,Entries!E:S,15,FALSE)</f>
        <v>Mid Somerset</v>
      </c>
    </row>
    <row r="10" spans="1:17" hidden="1" x14ac:dyDescent="0.25">
      <c r="A10" s="3"/>
      <c r="B10" s="3" t="s">
        <v>559</v>
      </c>
      <c r="C10" s="3">
        <v>18</v>
      </c>
      <c r="D10" s="3" t="s">
        <v>32</v>
      </c>
      <c r="E10" s="3" t="s">
        <v>208</v>
      </c>
      <c r="F10" s="9">
        <f>F9+0.07</f>
        <v>9.4200000000000017</v>
      </c>
      <c r="G10" s="3">
        <v>1</v>
      </c>
      <c r="H10" s="3">
        <f>VLOOKUP(C10,'RT entry'!A:B,2,FALSE)</f>
        <v>76</v>
      </c>
      <c r="I10" s="211">
        <f t="shared" si="0"/>
        <v>0.69090909090909092</v>
      </c>
      <c r="J10" s="228">
        <f>IF(VLOOKUP(C10,Entries!E:O,11,FALSE)&gt;34,1,0)</f>
        <v>0</v>
      </c>
      <c r="K10" s="213">
        <f t="shared" si="1"/>
        <v>0.69090909090909092</v>
      </c>
      <c r="L10" s="3"/>
      <c r="M10" s="3">
        <v>7</v>
      </c>
      <c r="O10" t="str">
        <f>VLOOKUP(C10,Entries!E:S,15,FALSE)</f>
        <v>Cotswold Edge</v>
      </c>
    </row>
    <row r="11" spans="1:17" hidden="1" x14ac:dyDescent="0.25">
      <c r="A11" s="3"/>
      <c r="B11" s="3" t="s">
        <v>559</v>
      </c>
      <c r="C11" s="3">
        <v>12</v>
      </c>
      <c r="D11" s="3" t="s">
        <v>31</v>
      </c>
      <c r="E11" s="3" t="s">
        <v>209</v>
      </c>
      <c r="F11" s="9">
        <f>F10+0.07</f>
        <v>9.490000000000002</v>
      </c>
      <c r="G11" s="3">
        <v>1</v>
      </c>
      <c r="H11" s="3">
        <f>VLOOKUP(C11,'RT entry'!A:B,2,FALSE)</f>
        <v>74.5</v>
      </c>
      <c r="I11" s="211">
        <f t="shared" si="0"/>
        <v>0.67727272727272725</v>
      </c>
      <c r="J11" s="228">
        <v>0</v>
      </c>
      <c r="K11" s="213">
        <f t="shared" si="1"/>
        <v>0.67727272727272725</v>
      </c>
      <c r="L11" s="3">
        <v>1</v>
      </c>
      <c r="M11" s="3">
        <v>8</v>
      </c>
      <c r="O11" t="str">
        <f>VLOOKUP(C11,Entries!E:S,15,FALSE)</f>
        <v>Cotswold Edge</v>
      </c>
    </row>
    <row r="12" spans="1:17" hidden="1" x14ac:dyDescent="0.25">
      <c r="A12" s="3"/>
      <c r="B12" s="3" t="s">
        <v>575</v>
      </c>
      <c r="C12" s="3">
        <v>9</v>
      </c>
      <c r="D12" s="3" t="s">
        <v>228</v>
      </c>
      <c r="E12" s="3" t="s">
        <v>229</v>
      </c>
      <c r="F12" s="9">
        <v>10.06</v>
      </c>
      <c r="G12" s="3">
        <v>1</v>
      </c>
      <c r="H12" s="3">
        <f>VLOOKUP(C12,'RT entry'!A:B,2,FALSE)</f>
        <v>74.5</v>
      </c>
      <c r="I12" s="211">
        <f t="shared" si="0"/>
        <v>0.67727272727272725</v>
      </c>
      <c r="J12" s="228">
        <f>IF(VLOOKUP(C12,Entries!E:O,11,FALSE)&gt;34,1,0)</f>
        <v>0</v>
      </c>
      <c r="K12" s="213">
        <f t="shared" si="1"/>
        <v>0.67727272727272725</v>
      </c>
      <c r="L12" s="3">
        <v>2</v>
      </c>
      <c r="M12" s="3">
        <v>9</v>
      </c>
      <c r="O12" t="str">
        <f>VLOOKUP(C12,Entries!E:S,15,FALSE)</f>
        <v>Wessex Gold</v>
      </c>
    </row>
    <row r="13" spans="1:17" hidden="1" x14ac:dyDescent="0.25">
      <c r="A13" s="5"/>
      <c r="B13" s="5" t="s">
        <v>575</v>
      </c>
      <c r="C13" s="3">
        <v>22</v>
      </c>
      <c r="D13" s="3" t="s">
        <v>230</v>
      </c>
      <c r="E13" s="3" t="s">
        <v>231</v>
      </c>
      <c r="F13" s="9">
        <f>F12+0.07</f>
        <v>10.130000000000001</v>
      </c>
      <c r="G13" s="3">
        <v>1</v>
      </c>
      <c r="H13" s="3">
        <f>VLOOKUP(C13,'RT entry'!A:B,2,FALSE)</f>
        <v>74</v>
      </c>
      <c r="I13" s="211">
        <f t="shared" si="0"/>
        <v>0.67272727272727273</v>
      </c>
      <c r="J13" s="228">
        <f>IF(VLOOKUP(C13,Entries!E:O,11,FALSE)&gt;34,1,0)</f>
        <v>0</v>
      </c>
      <c r="K13" s="213">
        <f t="shared" si="1"/>
        <v>0.67272727272727273</v>
      </c>
      <c r="L13" s="3"/>
      <c r="M13" s="3">
        <v>10</v>
      </c>
      <c r="O13" t="str">
        <f>VLOOKUP(C13,Entries!E:S,15,FALSE)</f>
        <v>Wessex Gold</v>
      </c>
    </row>
    <row r="14" spans="1:17" hidden="1" x14ac:dyDescent="0.25">
      <c r="A14" s="3"/>
      <c r="B14" s="3" t="s">
        <v>602</v>
      </c>
      <c r="C14" s="3">
        <v>24</v>
      </c>
      <c r="D14" s="3" t="s">
        <v>461</v>
      </c>
      <c r="E14" s="3" t="s">
        <v>462</v>
      </c>
      <c r="F14" s="9">
        <f>F13+0.07</f>
        <v>10.200000000000001</v>
      </c>
      <c r="G14" s="3">
        <v>1</v>
      </c>
      <c r="H14" s="3">
        <f>VLOOKUP(C14,'RT entry'!A:B,2,FALSE)</f>
        <v>73.5</v>
      </c>
      <c r="I14" s="211">
        <f t="shared" si="0"/>
        <v>0.66818181818181821</v>
      </c>
      <c r="J14" s="228">
        <f>IF(VLOOKUP(C14,Entries!E:O,11,FALSE)&gt;34,1,0)</f>
        <v>0</v>
      </c>
      <c r="K14" s="213">
        <f t="shared" si="1"/>
        <v>0.66818181818181821</v>
      </c>
      <c r="L14" s="3"/>
      <c r="M14" s="3">
        <v>11</v>
      </c>
      <c r="O14" t="str">
        <f>VLOOKUP(C14,Entries!E:S,15,FALSE)</f>
        <v>Hereford</v>
      </c>
    </row>
    <row r="15" spans="1:17" hidden="1" x14ac:dyDescent="0.25">
      <c r="A15" s="3"/>
      <c r="B15" s="3" t="s">
        <v>597</v>
      </c>
      <c r="C15" s="3">
        <v>3</v>
      </c>
      <c r="D15" s="3" t="s">
        <v>376</v>
      </c>
      <c r="E15" s="3" t="s">
        <v>377</v>
      </c>
      <c r="F15" s="9">
        <f>+F14+0.07</f>
        <v>10.270000000000001</v>
      </c>
      <c r="G15" s="3">
        <v>1</v>
      </c>
      <c r="H15" s="3">
        <f>VLOOKUP(C15,'RT entry'!A:B,2,FALSE)</f>
        <v>73</v>
      </c>
      <c r="I15" s="211">
        <f t="shared" si="0"/>
        <v>0.66363636363636369</v>
      </c>
      <c r="J15" s="228">
        <f>IF(VLOOKUP(C15,Entries!E:O,11,FALSE)&gt;34,1,0)</f>
        <v>0</v>
      </c>
      <c r="K15" s="213">
        <f t="shared" si="1"/>
        <v>0.66363636363636369</v>
      </c>
      <c r="L15" s="3">
        <v>1</v>
      </c>
      <c r="M15" s="3">
        <v>12</v>
      </c>
      <c r="O15" t="str">
        <f>VLOOKUP(C15,Entries!E:S,15,FALSE)</f>
        <v>Sid and Otter</v>
      </c>
    </row>
    <row r="16" spans="1:17" hidden="1" x14ac:dyDescent="0.25">
      <c r="A16" s="3"/>
      <c r="B16" s="3" t="s">
        <v>568</v>
      </c>
      <c r="C16" s="3">
        <v>15</v>
      </c>
      <c r="D16" s="3" t="s">
        <v>372</v>
      </c>
      <c r="E16" s="3" t="s">
        <v>373</v>
      </c>
      <c r="F16" s="9">
        <f>F15+0.07</f>
        <v>10.340000000000002</v>
      </c>
      <c r="G16" s="3">
        <v>1</v>
      </c>
      <c r="H16" s="3">
        <f>VLOOKUP(C16,'RT entry'!A:B,2,FALSE)</f>
        <v>73</v>
      </c>
      <c r="I16" s="211">
        <f t="shared" si="0"/>
        <v>0.66363636363636369</v>
      </c>
      <c r="J16" s="228">
        <f>IF(VLOOKUP(C16,Entries!E:O,11,FALSE)&gt;34,1,0)</f>
        <v>0</v>
      </c>
      <c r="K16" s="213">
        <f t="shared" si="1"/>
        <v>0.66363636363636369</v>
      </c>
      <c r="L16" s="3">
        <v>2</v>
      </c>
      <c r="M16" s="3">
        <v>13</v>
      </c>
      <c r="O16" t="str">
        <f>VLOOKUP(C16,Entries!E:S,15,FALSE)</f>
        <v>Sid and Otter</v>
      </c>
    </row>
    <row r="17" spans="1:15" hidden="1" x14ac:dyDescent="0.25">
      <c r="A17" s="3"/>
      <c r="B17" s="3" t="s">
        <v>603</v>
      </c>
      <c r="C17" s="3">
        <v>14</v>
      </c>
      <c r="D17" s="3" t="s">
        <v>633</v>
      </c>
      <c r="E17" s="3" t="s">
        <v>634</v>
      </c>
      <c r="F17" s="9">
        <v>11.01</v>
      </c>
      <c r="G17" s="3">
        <v>1</v>
      </c>
      <c r="H17" s="3">
        <f>VLOOKUP(C17,'RT entry'!A:B,2,FALSE)</f>
        <v>73</v>
      </c>
      <c r="I17" s="211">
        <f t="shared" si="0"/>
        <v>0.66363636363636369</v>
      </c>
      <c r="J17" s="228">
        <f>IF(VLOOKUP(C17,Entries!E:O,11,FALSE)&gt;34,1,0)</f>
        <v>0</v>
      </c>
      <c r="K17" s="213">
        <f t="shared" si="1"/>
        <v>0.66363636363636369</v>
      </c>
      <c r="L17" s="3">
        <v>3</v>
      </c>
      <c r="M17" s="3">
        <v>14</v>
      </c>
      <c r="O17" t="str">
        <f>VLOOKUP(C17,Entries!E:S,15,FALSE)</f>
        <v>Mid Somerset</v>
      </c>
    </row>
    <row r="18" spans="1:15" hidden="1" x14ac:dyDescent="0.25">
      <c r="A18" s="3"/>
      <c r="B18" s="3" t="s">
        <v>598</v>
      </c>
      <c r="C18" s="3">
        <v>17</v>
      </c>
      <c r="D18" s="3" t="s">
        <v>299</v>
      </c>
      <c r="E18" s="3" t="s">
        <v>300</v>
      </c>
      <c r="F18" s="9">
        <f>F17+0.07</f>
        <v>11.08</v>
      </c>
      <c r="G18" s="3">
        <v>1</v>
      </c>
      <c r="H18" s="3">
        <f>VLOOKUP(C18,'RT entry'!A:B,2,FALSE)</f>
        <v>73</v>
      </c>
      <c r="I18" s="211">
        <f t="shared" si="0"/>
        <v>0.66363636363636369</v>
      </c>
      <c r="J18" s="228">
        <f>IF(VLOOKUP(C18,Entries!E:O,11,FALSE)&gt;34,1,0)</f>
        <v>0</v>
      </c>
      <c r="K18" s="213">
        <f t="shared" si="1"/>
        <v>0.66363636363636369</v>
      </c>
      <c r="L18" s="3">
        <v>3</v>
      </c>
      <c r="M18" s="3">
        <v>14</v>
      </c>
      <c r="O18" t="str">
        <f>VLOOKUP(C18,Entries!E:S,15,FALSE)</f>
        <v>Malvern Hills</v>
      </c>
    </row>
    <row r="19" spans="1:15" hidden="1" x14ac:dyDescent="0.25">
      <c r="A19" s="3"/>
      <c r="B19" s="3" t="s">
        <v>569</v>
      </c>
      <c r="C19" s="3">
        <v>20</v>
      </c>
      <c r="D19" s="3" t="s">
        <v>108</v>
      </c>
      <c r="E19" s="3" t="s">
        <v>109</v>
      </c>
      <c r="F19" s="9">
        <f>F18+0.07</f>
        <v>11.15</v>
      </c>
      <c r="G19" s="3">
        <v>1</v>
      </c>
      <c r="H19" s="3">
        <f>VLOOKUP(C19,'RT entry'!A:B,2,FALSE)</f>
        <v>72.5</v>
      </c>
      <c r="I19" s="211">
        <f t="shared" si="0"/>
        <v>0.65909090909090906</v>
      </c>
      <c r="J19" s="228">
        <f>IF(VLOOKUP(C19,Entries!E:O,11,FALSE)&gt;34,1,0)</f>
        <v>0</v>
      </c>
      <c r="K19" s="213">
        <f t="shared" si="1"/>
        <v>0.65909090909090906</v>
      </c>
      <c r="L19" s="3"/>
      <c r="M19" s="3">
        <v>16</v>
      </c>
      <c r="O19" t="str">
        <f>VLOOKUP(C19,Entries!E:S,15,FALSE)</f>
        <v>Southerndown</v>
      </c>
    </row>
    <row r="20" spans="1:15" hidden="1" x14ac:dyDescent="0.25">
      <c r="A20" s="3"/>
      <c r="B20" s="3" t="s">
        <v>599</v>
      </c>
      <c r="C20" s="3">
        <v>6</v>
      </c>
      <c r="D20" s="3" t="s">
        <v>510</v>
      </c>
      <c r="E20" s="3" t="s">
        <v>511</v>
      </c>
      <c r="F20" s="9">
        <f>+F19+0.07</f>
        <v>11.22</v>
      </c>
      <c r="G20" s="3">
        <v>1</v>
      </c>
      <c r="H20" s="3">
        <f>VLOOKUP(C20,'RT entry'!A:B,2,FALSE)</f>
        <v>71.5</v>
      </c>
      <c r="I20" s="211">
        <f t="shared" si="0"/>
        <v>0.65</v>
      </c>
      <c r="J20" s="228">
        <f>IF(VLOOKUP(C20,Entries!E:O,11,FALSE)&gt;34,1,0)</f>
        <v>0</v>
      </c>
      <c r="K20" s="213">
        <f t="shared" si="1"/>
        <v>0.65</v>
      </c>
      <c r="L20" s="3">
        <v>1</v>
      </c>
      <c r="M20" s="3">
        <v>17</v>
      </c>
      <c r="O20" t="str">
        <f>VLOOKUP(C20,Entries!E:S,15,FALSE)</f>
        <v>Shropshire S</v>
      </c>
    </row>
    <row r="21" spans="1:15" hidden="1" x14ac:dyDescent="0.25">
      <c r="A21" s="3"/>
      <c r="B21" s="3" t="s">
        <v>544</v>
      </c>
      <c r="C21" s="3">
        <v>4</v>
      </c>
      <c r="D21" s="3" t="s">
        <v>308</v>
      </c>
      <c r="E21" s="3" t="s">
        <v>309</v>
      </c>
      <c r="F21" s="9">
        <f>+F20+0.07</f>
        <v>11.290000000000001</v>
      </c>
      <c r="G21" s="3">
        <v>1</v>
      </c>
      <c r="H21" s="3">
        <f>VLOOKUP(C21,'RT entry'!A:B,2,FALSE)</f>
        <v>71.5</v>
      </c>
      <c r="I21" s="211">
        <f t="shared" si="0"/>
        <v>0.65</v>
      </c>
      <c r="J21" s="228">
        <f>IF(VLOOKUP(C21,Entries!E:O,11,FALSE)&gt;34,1,0)</f>
        <v>0</v>
      </c>
      <c r="K21" s="213">
        <f t="shared" si="1"/>
        <v>0.65</v>
      </c>
      <c r="L21" s="3">
        <v>2</v>
      </c>
      <c r="M21" s="3">
        <v>18</v>
      </c>
      <c r="O21" t="str">
        <f>VLOOKUP(C21,Entries!E:S,15,FALSE)</f>
        <v>Malvern Hills</v>
      </c>
    </row>
    <row r="22" spans="1:15" hidden="1" x14ac:dyDescent="0.25">
      <c r="A22" s="3"/>
      <c r="B22" s="3" t="s">
        <v>598</v>
      </c>
      <c r="C22" s="3">
        <v>5</v>
      </c>
      <c r="D22" s="3" t="s">
        <v>60</v>
      </c>
      <c r="E22" s="3" t="s">
        <v>666</v>
      </c>
      <c r="F22" s="9">
        <f>+F21+0.07</f>
        <v>11.360000000000001</v>
      </c>
      <c r="G22" s="3">
        <v>1</v>
      </c>
      <c r="H22" s="3">
        <f>VLOOKUP(C22,'RT entry'!A:B,2,FALSE)</f>
        <v>68</v>
      </c>
      <c r="I22" s="211">
        <f t="shared" si="0"/>
        <v>0.61818181818181817</v>
      </c>
      <c r="J22" s="228">
        <f>IF(VLOOKUP(C22,Entries!E:O,11,FALSE)&gt;34,1,0)</f>
        <v>0</v>
      </c>
      <c r="K22" s="213">
        <f t="shared" si="1"/>
        <v>0.61818181818181817</v>
      </c>
      <c r="L22" s="3"/>
      <c r="M22" s="3">
        <v>19</v>
      </c>
      <c r="O22" t="str">
        <f>VLOOKUP(C22,Entries!E:S,15,FALSE)</f>
        <v>Malvern Hills</v>
      </c>
    </row>
    <row r="23" spans="1:15" hidden="1" x14ac:dyDescent="0.25">
      <c r="A23" s="3"/>
      <c r="B23" s="3" t="s">
        <v>569</v>
      </c>
      <c r="C23" s="3">
        <v>7</v>
      </c>
      <c r="D23" s="3" t="s">
        <v>258</v>
      </c>
      <c r="E23" s="3" t="s">
        <v>259</v>
      </c>
      <c r="F23" s="9">
        <f>+F22+0.07</f>
        <v>11.430000000000001</v>
      </c>
      <c r="G23" s="3">
        <v>1</v>
      </c>
      <c r="H23" s="3">
        <f>VLOOKUP(C23,'RT entry'!A:B,2,FALSE)</f>
        <v>64</v>
      </c>
      <c r="I23" s="211">
        <f t="shared" si="0"/>
        <v>0.58181818181818179</v>
      </c>
      <c r="J23" s="228">
        <f>IF(VLOOKUP(C23,Entries!E:O,11,FALSE)&gt;34,1,0)</f>
        <v>0</v>
      </c>
      <c r="K23" s="213">
        <f t="shared" si="1"/>
        <v>0.58181818181818179</v>
      </c>
      <c r="L23" s="3"/>
      <c r="M23" s="3">
        <v>21</v>
      </c>
      <c r="O23" t="str">
        <f>VLOOKUP(C23,Entries!E:S,15,FALSE)</f>
        <v>Southerndown</v>
      </c>
    </row>
    <row r="24" spans="1:15" hidden="1" x14ac:dyDescent="0.25">
      <c r="A24" s="3"/>
      <c r="B24" s="3" t="s">
        <v>601</v>
      </c>
      <c r="C24" s="3">
        <v>23</v>
      </c>
      <c r="D24" s="3" t="s">
        <v>145</v>
      </c>
      <c r="E24" s="3" t="s">
        <v>540</v>
      </c>
      <c r="F24" s="9">
        <v>12.04</v>
      </c>
      <c r="G24" s="3">
        <v>1</v>
      </c>
      <c r="H24" s="3">
        <f>VLOOKUP(C24,'RT entry'!A:B,2,FALSE)</f>
        <v>65</v>
      </c>
      <c r="I24" s="211">
        <f t="shared" si="0"/>
        <v>0.59090909090909094</v>
      </c>
      <c r="J24" s="228">
        <v>0.01</v>
      </c>
      <c r="K24" s="213">
        <f t="shared" si="1"/>
        <v>0.58090909090909093</v>
      </c>
      <c r="L24" s="3"/>
      <c r="M24" s="3">
        <v>22</v>
      </c>
      <c r="O24" t="str">
        <f>VLOOKUP(C24,Entries!E:S,15,FALSE)</f>
        <v>Hereford</v>
      </c>
    </row>
    <row r="25" spans="1:15" hidden="1" x14ac:dyDescent="0.25">
      <c r="A25" s="3"/>
      <c r="B25" s="3" t="s">
        <v>605</v>
      </c>
      <c r="C25" s="3">
        <v>19</v>
      </c>
      <c r="D25" s="3" t="s">
        <v>512</v>
      </c>
      <c r="E25" s="3" t="s">
        <v>513</v>
      </c>
      <c r="F25" s="9">
        <f>F24+0.07</f>
        <v>12.11</v>
      </c>
      <c r="G25" s="3">
        <v>1</v>
      </c>
      <c r="H25" s="3">
        <f>VLOOKUP(C25,'RT entry'!A:B,2,FALSE)</f>
        <v>60</v>
      </c>
      <c r="I25" s="211">
        <f t="shared" si="0"/>
        <v>0.54545454545454541</v>
      </c>
      <c r="J25" s="228">
        <f>IF(VLOOKUP(C25,Entries!E:O,11,FALSE)&gt;34,1,0)</f>
        <v>0</v>
      </c>
      <c r="K25" s="213">
        <f t="shared" si="1"/>
        <v>0.54545454545454541</v>
      </c>
      <c r="L25" s="3"/>
      <c r="M25" s="3">
        <v>23</v>
      </c>
      <c r="O25" t="str">
        <f>VLOOKUP(C25,Entries!E:S,15,FALSE)</f>
        <v>Shropshire S</v>
      </c>
    </row>
    <row r="26" spans="1:15" hidden="1" x14ac:dyDescent="0.25">
      <c r="A26" s="3"/>
      <c r="B26" s="3" t="s">
        <v>560</v>
      </c>
      <c r="C26" s="3">
        <v>13</v>
      </c>
      <c r="D26" s="3" t="s">
        <v>467</v>
      </c>
      <c r="E26" s="3" t="s">
        <v>468</v>
      </c>
      <c r="F26" s="9">
        <v>10.54</v>
      </c>
      <c r="G26" s="3">
        <v>1</v>
      </c>
      <c r="H26" s="3">
        <f>VLOOKUP(C26,'RT entry'!A:B,2,FALSE)</f>
        <v>57</v>
      </c>
      <c r="I26" s="211">
        <f t="shared" si="0"/>
        <v>0.51818181818181819</v>
      </c>
      <c r="J26" s="228">
        <f>IF(VLOOKUP(C26,Entries!E:O,11,FALSE)&gt;34,1,0)</f>
        <v>0</v>
      </c>
      <c r="K26" s="213">
        <f t="shared" si="1"/>
        <v>0.51818181818181819</v>
      </c>
      <c r="L26" s="3"/>
      <c r="M26" s="3">
        <v>24</v>
      </c>
      <c r="O26" t="str">
        <f>VLOOKUP(C26,Entries!E:S,15,FALSE)</f>
        <v>Lamberts Castle</v>
      </c>
    </row>
    <row r="27" spans="1:15" hidden="1" x14ac:dyDescent="0.25">
      <c r="A27" s="52"/>
      <c r="B27" s="52" t="s">
        <v>601</v>
      </c>
      <c r="C27" s="3">
        <v>10</v>
      </c>
      <c r="D27" s="3" t="s">
        <v>536</v>
      </c>
      <c r="E27" s="3" t="s">
        <v>536</v>
      </c>
      <c r="F27" s="9">
        <v>10.130000000000001</v>
      </c>
      <c r="G27" s="3">
        <v>1</v>
      </c>
      <c r="H27" s="3" t="s">
        <v>536</v>
      </c>
      <c r="I27" s="211" t="s">
        <v>536</v>
      </c>
      <c r="J27" s="228">
        <f>IF(VLOOKUP(C27,Entries!E:O,11,FALSE)&gt;34,1,0)</f>
        <v>0</v>
      </c>
      <c r="K27" s="213" t="s">
        <v>536</v>
      </c>
      <c r="L27" s="3"/>
      <c r="M27" s="3" t="s">
        <v>536</v>
      </c>
      <c r="O27" t="str">
        <f>VLOOKUP(C27,Entries!E:S,15,FALSE)</f>
        <v>Hereford</v>
      </c>
    </row>
    <row r="28" spans="1:15" hidden="1" x14ac:dyDescent="0.25">
      <c r="A28" s="3"/>
      <c r="B28" s="3"/>
      <c r="C28" s="3"/>
      <c r="D28" s="3"/>
      <c r="E28" s="3"/>
      <c r="F28" s="9"/>
      <c r="G28" s="3"/>
      <c r="H28" s="3"/>
      <c r="I28" s="211"/>
      <c r="J28" s="228"/>
      <c r="K28" s="213"/>
      <c r="L28" s="3"/>
      <c r="M28" s="3"/>
      <c r="O28" t="e">
        <f>VLOOKUP(C28,Entries!E:S,15,FALSE)</f>
        <v>#N/A</v>
      </c>
    </row>
    <row r="29" spans="1:15" x14ac:dyDescent="0.25">
      <c r="A29" s="3"/>
      <c r="B29" s="3"/>
      <c r="C29" s="3" t="s">
        <v>68</v>
      </c>
      <c r="D29" s="3" t="s">
        <v>70</v>
      </c>
      <c r="E29" s="3"/>
      <c r="F29" s="9"/>
      <c r="G29" s="3"/>
      <c r="H29" s="3"/>
      <c r="I29" s="211"/>
      <c r="J29" s="228"/>
      <c r="K29" s="213"/>
      <c r="L29" s="3"/>
      <c r="M29" s="3"/>
      <c r="O29" t="e">
        <f>VLOOKUP(C29,Entries!E:S,15,FALSE)</f>
        <v>#N/A</v>
      </c>
    </row>
    <row r="30" spans="1:15" x14ac:dyDescent="0.25">
      <c r="A30" s="3"/>
      <c r="B30" s="3" t="s">
        <v>600</v>
      </c>
      <c r="C30" s="3">
        <v>44</v>
      </c>
      <c r="D30" s="3" t="s">
        <v>297</v>
      </c>
      <c r="E30" s="3" t="s">
        <v>298</v>
      </c>
      <c r="F30" s="9">
        <v>3.1899999999999995</v>
      </c>
      <c r="G30" s="3">
        <v>1</v>
      </c>
      <c r="H30" s="3">
        <f>VLOOKUP(C30,'RT entry'!A:B,2,FALSE)</f>
        <v>105</v>
      </c>
      <c r="I30" s="211">
        <f t="shared" ref="I30:I53" si="2">H30/Q$2</f>
        <v>0.95454545454545459</v>
      </c>
      <c r="J30" s="228">
        <f>IF(VLOOKUP(C30,Entries!E:O,11,FALSE)&gt;34,1,0)</f>
        <v>0</v>
      </c>
      <c r="K30" s="213">
        <f t="shared" ref="K30:K53" si="3">I30-J30</f>
        <v>0.95454545454545459</v>
      </c>
      <c r="L30" s="3"/>
      <c r="M30" s="146">
        <v>1</v>
      </c>
      <c r="O30" t="str">
        <f>VLOOKUP(C30,Entries!E:S,15,FALSE)</f>
        <v>Swindon</v>
      </c>
    </row>
    <row r="31" spans="1:15" x14ac:dyDescent="0.25">
      <c r="A31" s="3"/>
      <c r="B31" s="3" t="s">
        <v>559</v>
      </c>
      <c r="C31" s="3">
        <v>48</v>
      </c>
      <c r="D31" s="3" t="s">
        <v>29</v>
      </c>
      <c r="E31" s="3" t="s">
        <v>30</v>
      </c>
      <c r="F31" s="9">
        <v>3.4699999999999989</v>
      </c>
      <c r="G31" s="3">
        <v>1</v>
      </c>
      <c r="H31" s="3">
        <f>VLOOKUP(C31,'RT entry'!A:B,2,FALSE)</f>
        <v>104</v>
      </c>
      <c r="I31" s="211">
        <f t="shared" si="2"/>
        <v>0.94545454545454544</v>
      </c>
      <c r="J31" s="228">
        <f>IF(VLOOKUP(C31,Entries!E:O,11,FALSE)&gt;34,1,0)</f>
        <v>0</v>
      </c>
      <c r="K31" s="213">
        <f t="shared" si="3"/>
        <v>0.94545454545454544</v>
      </c>
      <c r="L31" s="3"/>
      <c r="M31" s="146">
        <v>2</v>
      </c>
      <c r="O31" t="str">
        <f>VLOOKUP(C31,Entries!E:S,15,FALSE)</f>
        <v>Cotswold Edge</v>
      </c>
    </row>
    <row r="32" spans="1:15" x14ac:dyDescent="0.25">
      <c r="A32" s="3"/>
      <c r="B32" s="3" t="s">
        <v>560</v>
      </c>
      <c r="C32" s="3">
        <v>37</v>
      </c>
      <c r="D32" s="3" t="s">
        <v>42</v>
      </c>
      <c r="E32" s="3" t="s">
        <v>43</v>
      </c>
      <c r="F32" s="9">
        <v>2.2999999999999998</v>
      </c>
      <c r="G32" s="3">
        <v>1</v>
      </c>
      <c r="H32" s="3">
        <f>VLOOKUP(C32,'RT entry'!A:B,2,FALSE)</f>
        <v>101</v>
      </c>
      <c r="I32" s="211">
        <f t="shared" si="2"/>
        <v>0.91818181818181821</v>
      </c>
      <c r="J32" s="228">
        <f>IF(VLOOKUP(C32,Entries!E:O,11,FALSE)&gt;34,1,0)</f>
        <v>0</v>
      </c>
      <c r="K32" s="213">
        <f t="shared" si="3"/>
        <v>0.91818181818181821</v>
      </c>
      <c r="L32" s="3"/>
      <c r="M32" s="146">
        <v>3</v>
      </c>
      <c r="O32" t="str">
        <f>VLOOKUP(C32,Entries!E:S,15,FALSE)</f>
        <v>Lamberts Castle</v>
      </c>
    </row>
    <row r="33" spans="1:15" x14ac:dyDescent="0.25">
      <c r="A33" s="3"/>
      <c r="B33" s="52" t="s">
        <v>559</v>
      </c>
      <c r="C33" s="3">
        <v>36</v>
      </c>
      <c r="D33" s="3" t="s">
        <v>212</v>
      </c>
      <c r="E33" s="3" t="s">
        <v>213</v>
      </c>
      <c r="F33" s="9">
        <v>2.14</v>
      </c>
      <c r="G33" s="3">
        <v>1</v>
      </c>
      <c r="H33" s="3">
        <f>VLOOKUP(C33,'RT entry'!A:B,2,FALSE)</f>
        <v>94</v>
      </c>
      <c r="I33" s="211">
        <f t="shared" si="2"/>
        <v>0.8545454545454545</v>
      </c>
      <c r="J33" s="228">
        <f>IF(VLOOKUP(C33,Entries!E:O,11,FALSE)&gt;34,1,0)</f>
        <v>0</v>
      </c>
      <c r="K33" s="213">
        <f t="shared" si="3"/>
        <v>0.8545454545454545</v>
      </c>
      <c r="L33" s="3"/>
      <c r="M33" s="146">
        <v>4</v>
      </c>
      <c r="O33" t="str">
        <f>VLOOKUP(C33,Entries!E:S,15,FALSE)</f>
        <v>Cotswold Edge</v>
      </c>
    </row>
    <row r="34" spans="1:15" x14ac:dyDescent="0.25">
      <c r="A34" s="3"/>
      <c r="B34" s="3" t="s">
        <v>575</v>
      </c>
      <c r="C34" s="3">
        <v>33</v>
      </c>
      <c r="D34" s="3" t="s">
        <v>233</v>
      </c>
      <c r="E34" s="3" t="s">
        <v>232</v>
      </c>
      <c r="F34" s="9">
        <v>1.5600000000000005</v>
      </c>
      <c r="G34" s="3">
        <v>1</v>
      </c>
      <c r="H34" s="3">
        <f>VLOOKUP(C34,'RT entry'!A:B,2,FALSE)</f>
        <v>91</v>
      </c>
      <c r="I34" s="211">
        <f t="shared" si="2"/>
        <v>0.82727272727272727</v>
      </c>
      <c r="J34" s="228">
        <f>IF(VLOOKUP(C34,Entries!E:O,11,FALSE)&gt;34,1,0)</f>
        <v>0</v>
      </c>
      <c r="K34" s="213">
        <f t="shared" si="3"/>
        <v>0.82727272727272727</v>
      </c>
      <c r="L34" s="3">
        <v>1</v>
      </c>
      <c r="M34" s="146">
        <v>5</v>
      </c>
      <c r="O34" t="str">
        <f>VLOOKUP(C34,Entries!E:S,15,FALSE)</f>
        <v>Wessex Gold</v>
      </c>
    </row>
    <row r="35" spans="1:15" x14ac:dyDescent="0.25">
      <c r="A35" s="3"/>
      <c r="B35" s="3" t="s">
        <v>598</v>
      </c>
      <c r="C35" s="3">
        <v>28</v>
      </c>
      <c r="D35" s="3" t="s">
        <v>303</v>
      </c>
      <c r="E35" s="3" t="s">
        <v>304</v>
      </c>
      <c r="F35" s="9">
        <v>1.2100000000000002</v>
      </c>
      <c r="G35" s="3">
        <v>1</v>
      </c>
      <c r="H35" s="3">
        <f>VLOOKUP(C35,'RT entry'!A:B,2,FALSE)</f>
        <v>91</v>
      </c>
      <c r="I35" s="211">
        <f t="shared" si="2"/>
        <v>0.82727272727272727</v>
      </c>
      <c r="J35" s="228">
        <f>IF(VLOOKUP(C35,Entries!E:O,11,FALSE)&gt;34,1,0)</f>
        <v>0</v>
      </c>
      <c r="K35" s="213">
        <f t="shared" si="3"/>
        <v>0.82727272727272727</v>
      </c>
      <c r="L35" s="3">
        <v>2</v>
      </c>
      <c r="M35" s="146">
        <v>6</v>
      </c>
      <c r="O35" t="str">
        <f>VLOOKUP(C35,Entries!E:S,15,FALSE)</f>
        <v>Malvern Hills</v>
      </c>
    </row>
    <row r="36" spans="1:15" x14ac:dyDescent="0.25">
      <c r="A36" s="3"/>
      <c r="B36" s="3" t="s">
        <v>568</v>
      </c>
      <c r="C36" s="3">
        <v>39</v>
      </c>
      <c r="D36" s="3" t="s">
        <v>48</v>
      </c>
      <c r="E36" s="3" t="s">
        <v>100</v>
      </c>
      <c r="F36" s="9">
        <v>2.4399999999999995</v>
      </c>
      <c r="G36" s="3">
        <v>1</v>
      </c>
      <c r="H36" s="3">
        <f>VLOOKUP(C36,'RT entry'!A:B,2,FALSE)</f>
        <v>82</v>
      </c>
      <c r="I36" s="211">
        <f t="shared" si="2"/>
        <v>0.74545454545454548</v>
      </c>
      <c r="J36" s="228">
        <f>IF(VLOOKUP(C36,Entries!E:O,11,FALSE)&gt;34,1,0)</f>
        <v>0</v>
      </c>
      <c r="K36" s="213">
        <f t="shared" si="3"/>
        <v>0.74545454545454548</v>
      </c>
      <c r="L36" s="3"/>
      <c r="M36" s="146">
        <v>7</v>
      </c>
      <c r="O36" t="str">
        <f>VLOOKUP(C36,Entries!E:S,15,FALSE)</f>
        <v>Sid and Otter</v>
      </c>
    </row>
    <row r="37" spans="1:15" x14ac:dyDescent="0.25">
      <c r="A37" s="3"/>
      <c r="B37" s="3" t="s">
        <v>569</v>
      </c>
      <c r="C37" s="3">
        <v>43</v>
      </c>
      <c r="D37" s="3" t="s">
        <v>262</v>
      </c>
      <c r="E37" s="3" t="s">
        <v>263</v>
      </c>
      <c r="F37" s="9">
        <v>3.1199999999999997</v>
      </c>
      <c r="G37" s="3">
        <v>1</v>
      </c>
      <c r="H37" s="3">
        <f>VLOOKUP(C37,'RT entry'!A:B,2,FALSE)</f>
        <v>81</v>
      </c>
      <c r="I37" s="211">
        <f t="shared" si="2"/>
        <v>0.73636363636363633</v>
      </c>
      <c r="J37" s="228">
        <f>IF(VLOOKUP(C37,Entries!E:O,11,FALSE)&gt;34,1,0)</f>
        <v>0</v>
      </c>
      <c r="K37" s="213">
        <f t="shared" si="3"/>
        <v>0.73636363636363633</v>
      </c>
      <c r="L37" s="3"/>
      <c r="M37" s="146">
        <v>8</v>
      </c>
      <c r="O37" t="str">
        <f>VLOOKUP(C37,Entries!E:S,15,FALSE)</f>
        <v>Southerndown</v>
      </c>
    </row>
    <row r="38" spans="1:15" x14ac:dyDescent="0.25">
      <c r="A38" s="3"/>
      <c r="B38" s="3" t="s">
        <v>600</v>
      </c>
      <c r="C38" s="3">
        <v>32</v>
      </c>
      <c r="D38" s="3" t="s">
        <v>295</v>
      </c>
      <c r="E38" s="3" t="s">
        <v>296</v>
      </c>
      <c r="F38" s="9">
        <v>1.4900000000000004</v>
      </c>
      <c r="G38" s="3">
        <v>1</v>
      </c>
      <c r="H38" s="3">
        <f>VLOOKUP(C38,'RT entry'!A:B,2,FALSE)</f>
        <v>80.5</v>
      </c>
      <c r="I38" s="211">
        <f t="shared" si="2"/>
        <v>0.73181818181818181</v>
      </c>
      <c r="J38" s="228">
        <f>IF(VLOOKUP(C38,Entries!E:O,11,FALSE)&gt;34,1,0)</f>
        <v>0</v>
      </c>
      <c r="K38" s="213">
        <f t="shared" si="3"/>
        <v>0.73181818181818181</v>
      </c>
      <c r="L38" s="3"/>
      <c r="M38" s="146">
        <v>9</v>
      </c>
      <c r="O38" t="str">
        <f>VLOOKUP(C38,Entries!E:S,15,FALSE)</f>
        <v>Swindon</v>
      </c>
    </row>
    <row r="39" spans="1:15" x14ac:dyDescent="0.25">
      <c r="A39" s="3"/>
      <c r="B39" s="3" t="s">
        <v>605</v>
      </c>
      <c r="C39" s="3">
        <v>42</v>
      </c>
      <c r="D39" s="3" t="s">
        <v>516</v>
      </c>
      <c r="E39" s="3" t="s">
        <v>515</v>
      </c>
      <c r="F39" s="9">
        <v>3.05</v>
      </c>
      <c r="G39" s="3">
        <v>1</v>
      </c>
      <c r="H39" s="3">
        <f>VLOOKUP(C39,'RT entry'!A:B,2,FALSE)</f>
        <v>78.5</v>
      </c>
      <c r="I39" s="211">
        <f t="shared" si="2"/>
        <v>0.71363636363636362</v>
      </c>
      <c r="J39" s="228">
        <f>IF(VLOOKUP(C39,Entries!E:O,11,FALSE)&gt;34,1,0)</f>
        <v>0</v>
      </c>
      <c r="K39" s="213">
        <f t="shared" si="3"/>
        <v>0.71363636363636362</v>
      </c>
      <c r="L39" s="3"/>
      <c r="M39" s="146">
        <v>10</v>
      </c>
      <c r="O39" t="str">
        <f>VLOOKUP(C39,Entries!E:S,15,FALSE)</f>
        <v>Shropshire S</v>
      </c>
    </row>
    <row r="40" spans="1:15" x14ac:dyDescent="0.25">
      <c r="A40" s="3"/>
      <c r="B40" s="3" t="s">
        <v>568</v>
      </c>
      <c r="C40" s="3">
        <v>27</v>
      </c>
      <c r="D40" s="3" t="s">
        <v>374</v>
      </c>
      <c r="E40" s="3" t="s">
        <v>375</v>
      </c>
      <c r="F40" s="9">
        <v>1.1400000000000001</v>
      </c>
      <c r="G40" s="3">
        <v>1</v>
      </c>
      <c r="H40" s="3">
        <f>VLOOKUP(C40,'RT entry'!A:B,2,FALSE)</f>
        <v>78</v>
      </c>
      <c r="I40" s="211">
        <f t="shared" si="2"/>
        <v>0.70909090909090911</v>
      </c>
      <c r="J40" s="228">
        <f>IF(VLOOKUP(C40,Entries!E:O,11,FALSE)&gt;34,1,0)</f>
        <v>0</v>
      </c>
      <c r="K40" s="213">
        <f t="shared" si="3"/>
        <v>0.70909090909090911</v>
      </c>
      <c r="L40" s="3"/>
      <c r="M40" s="146">
        <v>11</v>
      </c>
      <c r="O40" t="str">
        <f>VLOOKUP(C40,Entries!E:S,15,FALSE)</f>
        <v>Sid and Otter</v>
      </c>
    </row>
    <row r="41" spans="1:15" x14ac:dyDescent="0.25">
      <c r="A41" s="24"/>
      <c r="B41" s="5" t="s">
        <v>601</v>
      </c>
      <c r="C41" s="3">
        <v>46</v>
      </c>
      <c r="D41" s="3" t="s">
        <v>445</v>
      </c>
      <c r="E41" s="3" t="s">
        <v>446</v>
      </c>
      <c r="F41" s="9">
        <v>3.3299999999999992</v>
      </c>
      <c r="G41" s="3">
        <v>1</v>
      </c>
      <c r="H41" s="3">
        <f>VLOOKUP(C41,'RT entry'!A:B,2,FALSE)</f>
        <v>79</v>
      </c>
      <c r="I41" s="211">
        <f t="shared" si="2"/>
        <v>0.71818181818181814</v>
      </c>
      <c r="J41" s="228">
        <v>0.01</v>
      </c>
      <c r="K41" s="213">
        <f t="shared" si="3"/>
        <v>0.70818181818181813</v>
      </c>
      <c r="L41" s="3"/>
      <c r="M41" s="146">
        <v>12</v>
      </c>
      <c r="O41" t="str">
        <f>VLOOKUP(C41,Entries!E:S,15,FALSE)</f>
        <v>Hereford</v>
      </c>
    </row>
    <row r="42" spans="1:15" x14ac:dyDescent="0.25">
      <c r="A42" s="24"/>
      <c r="B42" s="24" t="s">
        <v>575</v>
      </c>
      <c r="C42" s="3">
        <v>45</v>
      </c>
      <c r="D42" s="3" t="s">
        <v>234</v>
      </c>
      <c r="E42" s="3" t="s">
        <v>235</v>
      </c>
      <c r="F42" s="9">
        <v>3.2599999999999993</v>
      </c>
      <c r="G42" s="3">
        <v>1</v>
      </c>
      <c r="H42" s="3">
        <f>VLOOKUP(C42,'RT entry'!A:B,2,FALSE)</f>
        <v>77.5</v>
      </c>
      <c r="I42" s="211">
        <f t="shared" si="2"/>
        <v>0.70454545454545459</v>
      </c>
      <c r="J42" s="228">
        <f>IF(VLOOKUP(C42,Entries!E:O,11,FALSE)&gt;34,1,0)</f>
        <v>0</v>
      </c>
      <c r="K42" s="213">
        <f t="shared" si="3"/>
        <v>0.70454545454545459</v>
      </c>
      <c r="L42" s="3"/>
      <c r="M42" s="146">
        <v>13</v>
      </c>
      <c r="O42" t="str">
        <f>VLOOKUP(C42,Entries!E:S,15,FALSE)</f>
        <v>Wessex Gold</v>
      </c>
    </row>
    <row r="43" spans="1:15" x14ac:dyDescent="0.25">
      <c r="A43" s="3"/>
      <c r="B43" s="3" t="s">
        <v>601</v>
      </c>
      <c r="C43" s="3">
        <v>34</v>
      </c>
      <c r="D43" s="3" t="s">
        <v>443</v>
      </c>
      <c r="E43" s="3" t="s">
        <v>444</v>
      </c>
      <c r="F43" s="9">
        <v>2.0299999999999998</v>
      </c>
      <c r="G43" s="3">
        <v>1</v>
      </c>
      <c r="H43" s="3">
        <f>VLOOKUP(C43,'RT entry'!A:B,2,FALSE)</f>
        <v>76</v>
      </c>
      <c r="I43" s="211">
        <f t="shared" si="2"/>
        <v>0.69090909090909092</v>
      </c>
      <c r="J43" s="228">
        <f>IF(VLOOKUP(C43,Entries!E:O,11,FALSE)&gt;34,1,0)</f>
        <v>0</v>
      </c>
      <c r="K43" s="213">
        <f t="shared" si="3"/>
        <v>0.69090909090909092</v>
      </c>
      <c r="L43" s="3"/>
      <c r="M43" s="146">
        <v>14</v>
      </c>
      <c r="O43" t="str">
        <f>VLOOKUP(C43,Entries!E:S,15,FALSE)</f>
        <v>Hereford</v>
      </c>
    </row>
    <row r="44" spans="1:15" x14ac:dyDescent="0.25">
      <c r="A44" s="3"/>
      <c r="B44" s="3" t="s">
        <v>605</v>
      </c>
      <c r="C44" s="3">
        <v>30</v>
      </c>
      <c r="D44" s="3" t="s">
        <v>537</v>
      </c>
      <c r="E44" s="3" t="s">
        <v>514</v>
      </c>
      <c r="F44" s="9">
        <v>1.3500000000000003</v>
      </c>
      <c r="G44" s="3">
        <v>1</v>
      </c>
      <c r="H44" s="3">
        <f>VLOOKUP(C44,'RT entry'!A:B,2,FALSE)</f>
        <v>75</v>
      </c>
      <c r="I44" s="211">
        <f t="shared" si="2"/>
        <v>0.68181818181818177</v>
      </c>
      <c r="J44" s="228">
        <f>IF(VLOOKUP(C44,Entries!E:O,11,FALSE)&gt;34,1,0)</f>
        <v>0</v>
      </c>
      <c r="K44" s="213">
        <f t="shared" si="3"/>
        <v>0.68181818181818177</v>
      </c>
      <c r="L44" s="3"/>
      <c r="M44" s="146">
        <v>15</v>
      </c>
      <c r="O44" t="str">
        <f>VLOOKUP(C44,Entries!E:S,15,FALSE)</f>
        <v>Shropshire S</v>
      </c>
    </row>
    <row r="45" spans="1:15" x14ac:dyDescent="0.25">
      <c r="A45" s="3"/>
      <c r="B45" s="3" t="s">
        <v>560</v>
      </c>
      <c r="C45" s="3">
        <v>25</v>
      </c>
      <c r="D45" s="3" t="s">
        <v>463</v>
      </c>
      <c r="E45" s="3" t="s">
        <v>464</v>
      </c>
      <c r="F45" s="9">
        <v>1</v>
      </c>
      <c r="G45" s="3">
        <v>1</v>
      </c>
      <c r="H45" s="3">
        <f>VLOOKUP(C45,'RT entry'!A:B,2,FALSE)</f>
        <v>74</v>
      </c>
      <c r="I45" s="211">
        <f t="shared" si="2"/>
        <v>0.67272727272727273</v>
      </c>
      <c r="J45" s="228">
        <f>IF(VLOOKUP(C45,Entries!E:O,11,FALSE)&gt;34,1,0)</f>
        <v>0</v>
      </c>
      <c r="K45" s="213">
        <f t="shared" si="3"/>
        <v>0.67272727272727273</v>
      </c>
      <c r="L45" s="3"/>
      <c r="M45" s="146">
        <v>16</v>
      </c>
      <c r="O45" t="str">
        <f>VLOOKUP(C45,Entries!E:S,15,FALSE)</f>
        <v>Lamberts Castle</v>
      </c>
    </row>
    <row r="46" spans="1:15" x14ac:dyDescent="0.25">
      <c r="A46" s="3"/>
      <c r="B46" s="3" t="s">
        <v>604</v>
      </c>
      <c r="C46" s="3">
        <v>41</v>
      </c>
      <c r="D46" s="3" t="s">
        <v>321</v>
      </c>
      <c r="E46" s="3" t="s">
        <v>322</v>
      </c>
      <c r="F46" s="9">
        <v>2.5799999999999992</v>
      </c>
      <c r="G46" s="3">
        <v>1</v>
      </c>
      <c r="H46" s="3">
        <f>VLOOKUP(C46,'RT entry'!A:B,2,FALSE)</f>
        <v>73</v>
      </c>
      <c r="I46" s="211">
        <f t="shared" si="2"/>
        <v>0.66363636363636369</v>
      </c>
      <c r="J46" s="228">
        <f>IF(VLOOKUP(C46,Entries!E:O,11,FALSE)&gt;34,1,0)</f>
        <v>0</v>
      </c>
      <c r="K46" s="213">
        <f t="shared" si="3"/>
        <v>0.66363636363636369</v>
      </c>
      <c r="L46" s="3"/>
      <c r="M46" s="146">
        <v>17</v>
      </c>
      <c r="O46" t="str">
        <f>VLOOKUP(C46,Entries!E:S,15,FALSE)</f>
        <v>Malvern Hills</v>
      </c>
    </row>
    <row r="47" spans="1:15" x14ac:dyDescent="0.25">
      <c r="A47" s="3"/>
      <c r="B47" s="3" t="s">
        <v>603</v>
      </c>
      <c r="C47" s="3">
        <v>38</v>
      </c>
      <c r="D47" s="3" t="s">
        <v>471</v>
      </c>
      <c r="E47" s="3" t="s">
        <v>472</v>
      </c>
      <c r="F47" s="9">
        <v>2.3699999999999997</v>
      </c>
      <c r="G47" s="3">
        <v>1</v>
      </c>
      <c r="H47" s="3">
        <f>VLOOKUP(C47,'RT entry'!A:B,2,FALSE)</f>
        <v>72</v>
      </c>
      <c r="I47" s="211">
        <f t="shared" si="2"/>
        <v>0.65454545454545454</v>
      </c>
      <c r="J47" s="228">
        <f>IF(VLOOKUP(C47,Entries!E:O,11,FALSE)&gt;34,1,0)</f>
        <v>0</v>
      </c>
      <c r="K47" s="213">
        <f t="shared" si="3"/>
        <v>0.65454545454545454</v>
      </c>
      <c r="L47" s="3"/>
      <c r="M47" s="146">
        <v>18</v>
      </c>
      <c r="O47" t="str">
        <f>VLOOKUP(C47,Entries!E:S,15,FALSE)</f>
        <v>Mid Somerset</v>
      </c>
    </row>
    <row r="48" spans="1:15" x14ac:dyDescent="0.25">
      <c r="A48" s="3"/>
      <c r="B48" s="3" t="s">
        <v>569</v>
      </c>
      <c r="C48" s="3">
        <v>31</v>
      </c>
      <c r="D48" s="3" t="s">
        <v>260</v>
      </c>
      <c r="E48" s="3" t="s">
        <v>261</v>
      </c>
      <c r="F48" s="9">
        <v>1.4200000000000004</v>
      </c>
      <c r="G48" s="3">
        <v>1</v>
      </c>
      <c r="H48" s="3">
        <f>VLOOKUP(C48,'RT entry'!A:B,2,FALSE)</f>
        <v>71.5</v>
      </c>
      <c r="I48" s="211">
        <f t="shared" si="2"/>
        <v>0.65</v>
      </c>
      <c r="J48" s="228">
        <f>IF(VLOOKUP(C48,Entries!E:O,11,FALSE)&gt;34,1,0)</f>
        <v>0</v>
      </c>
      <c r="K48" s="213">
        <f t="shared" si="3"/>
        <v>0.65</v>
      </c>
      <c r="L48" s="3"/>
      <c r="M48" s="146">
        <v>19</v>
      </c>
      <c r="O48" t="str">
        <f>VLOOKUP(C48,Entries!E:S,15,FALSE)</f>
        <v>Southerndown</v>
      </c>
    </row>
    <row r="49" spans="1:15" x14ac:dyDescent="0.25">
      <c r="A49" s="3"/>
      <c r="B49" s="3" t="s">
        <v>602</v>
      </c>
      <c r="C49" s="3">
        <v>35</v>
      </c>
      <c r="D49" s="3" t="s">
        <v>435</v>
      </c>
      <c r="E49" s="3" t="s">
        <v>436</v>
      </c>
      <c r="F49" s="9">
        <v>2.0999999999999996</v>
      </c>
      <c r="G49" s="3">
        <v>1</v>
      </c>
      <c r="H49" s="3">
        <f>VLOOKUP(C49,'RT entry'!A:B,2,FALSE)</f>
        <v>71</v>
      </c>
      <c r="I49" s="211">
        <f t="shared" si="2"/>
        <v>0.6454545454545455</v>
      </c>
      <c r="J49" s="228">
        <f>IF(VLOOKUP(C49,Entries!E:O,11,FALSE)&gt;34,1,0)</f>
        <v>0</v>
      </c>
      <c r="K49" s="213">
        <f t="shared" si="3"/>
        <v>0.6454545454545455</v>
      </c>
      <c r="L49" s="3"/>
      <c r="M49" s="146">
        <v>20</v>
      </c>
      <c r="O49" t="str">
        <f>VLOOKUP(C49,Entries!E:S,15,FALSE)</f>
        <v>Hereford</v>
      </c>
    </row>
    <row r="50" spans="1:15" x14ac:dyDescent="0.25">
      <c r="A50" s="3"/>
      <c r="B50" s="3" t="s">
        <v>598</v>
      </c>
      <c r="C50" s="3">
        <v>40</v>
      </c>
      <c r="D50" s="3" t="s">
        <v>301</v>
      </c>
      <c r="E50" s="3" t="s">
        <v>302</v>
      </c>
      <c r="F50" s="9">
        <v>2.5099999999999993</v>
      </c>
      <c r="G50" s="3">
        <v>1</v>
      </c>
      <c r="H50" s="3">
        <f>VLOOKUP(C50,'RT entry'!A:B,2,FALSE)</f>
        <v>70</v>
      </c>
      <c r="I50" s="211">
        <f t="shared" si="2"/>
        <v>0.63636363636363635</v>
      </c>
      <c r="J50" s="228">
        <f>IF(VLOOKUP(C50,Entries!E:O,11,FALSE)&gt;34,1,0)</f>
        <v>0</v>
      </c>
      <c r="K50" s="213">
        <f t="shared" si="3"/>
        <v>0.63636363636363635</v>
      </c>
      <c r="L50" s="3"/>
      <c r="M50" s="146">
        <v>21</v>
      </c>
      <c r="O50" t="str">
        <f>VLOOKUP(C50,Entries!E:S,15,FALSE)</f>
        <v>Malvern Hills</v>
      </c>
    </row>
    <row r="51" spans="1:15" x14ac:dyDescent="0.25">
      <c r="A51" s="3"/>
      <c r="B51" s="3" t="s">
        <v>604</v>
      </c>
      <c r="C51" s="3">
        <v>29</v>
      </c>
      <c r="D51" s="3" t="s">
        <v>319</v>
      </c>
      <c r="E51" s="3" t="s">
        <v>320</v>
      </c>
      <c r="F51" s="9">
        <v>1.2800000000000002</v>
      </c>
      <c r="G51" s="3">
        <v>1</v>
      </c>
      <c r="H51" s="3">
        <f>VLOOKUP(C51,'RT entry'!A:B,2,FALSE)</f>
        <v>68.5</v>
      </c>
      <c r="I51" s="211">
        <f t="shared" si="2"/>
        <v>0.62272727272727268</v>
      </c>
      <c r="J51" s="228">
        <f>IF(VLOOKUP(C51,Entries!E:O,11,FALSE)&gt;34,1,0)</f>
        <v>0</v>
      </c>
      <c r="K51" s="213">
        <f t="shared" si="3"/>
        <v>0.62272727272727268</v>
      </c>
      <c r="L51" s="3"/>
      <c r="M51" s="146">
        <v>22</v>
      </c>
      <c r="O51" t="str">
        <f>VLOOKUP(C51,Entries!E:S,15,FALSE)</f>
        <v>Malvern Hills</v>
      </c>
    </row>
    <row r="52" spans="1:15" x14ac:dyDescent="0.25">
      <c r="A52" s="3"/>
      <c r="B52" s="3" t="s">
        <v>603</v>
      </c>
      <c r="C52" s="3">
        <v>26</v>
      </c>
      <c r="D52" s="3" t="s">
        <v>473</v>
      </c>
      <c r="E52" s="3" t="s">
        <v>474</v>
      </c>
      <c r="F52" s="9">
        <v>1.07</v>
      </c>
      <c r="G52" s="3">
        <v>1</v>
      </c>
      <c r="H52" s="3">
        <f>VLOOKUP(C52,'RT entry'!A:B,2,FALSE)</f>
        <v>66</v>
      </c>
      <c r="I52" s="211">
        <f t="shared" si="2"/>
        <v>0.6</v>
      </c>
      <c r="J52" s="228">
        <f>IF(VLOOKUP(C52,Entries!E:O,11,FALSE)&gt;34,1,0)</f>
        <v>0</v>
      </c>
      <c r="K52" s="213">
        <f t="shared" si="3"/>
        <v>0.6</v>
      </c>
      <c r="L52" s="3"/>
      <c r="M52" s="146">
        <v>23</v>
      </c>
      <c r="O52" t="str">
        <f>VLOOKUP(C52,Entries!E:S,15,FALSE)</f>
        <v>Mid Somerset</v>
      </c>
    </row>
    <row r="53" spans="1:15" x14ac:dyDescent="0.25">
      <c r="A53" s="3"/>
      <c r="B53" s="3" t="s">
        <v>602</v>
      </c>
      <c r="C53" s="3">
        <v>47</v>
      </c>
      <c r="D53" s="3" t="s">
        <v>437</v>
      </c>
      <c r="E53" s="3" t="s">
        <v>438</v>
      </c>
      <c r="F53" s="9">
        <v>3.399999999999999</v>
      </c>
      <c r="G53" s="3">
        <v>1</v>
      </c>
      <c r="H53" s="3">
        <f>VLOOKUP(C53,'RT entry'!A:B,2,FALSE)</f>
        <v>65</v>
      </c>
      <c r="I53" s="211">
        <f t="shared" si="2"/>
        <v>0.59090909090909094</v>
      </c>
      <c r="J53" s="228">
        <f>IF(VLOOKUP(C53,Entries!E:O,11,FALSE)&gt;34,1,0)</f>
        <v>0</v>
      </c>
      <c r="K53" s="213">
        <f t="shared" si="3"/>
        <v>0.59090909090909094</v>
      </c>
      <c r="L53" s="3"/>
      <c r="M53" s="146">
        <v>24</v>
      </c>
      <c r="O53" t="str">
        <f>VLOOKUP(C53,Entries!E:S,15,FALSE)</f>
        <v>Hereford</v>
      </c>
    </row>
    <row r="54" spans="1:15" x14ac:dyDescent="0.25">
      <c r="A54" s="3"/>
      <c r="B54" s="3"/>
      <c r="C54" s="3"/>
      <c r="D54" s="3"/>
      <c r="E54" s="3" t="s">
        <v>7</v>
      </c>
      <c r="F54" s="9"/>
      <c r="G54" s="3"/>
      <c r="H54" s="3"/>
      <c r="I54" s="211"/>
      <c r="J54" s="228"/>
      <c r="K54" s="213"/>
      <c r="L54" s="3"/>
      <c r="M54" s="3"/>
      <c r="O54" t="e">
        <f>VLOOKUP(C54,Entries!E:S,15,FALSE)</f>
        <v>#N/A</v>
      </c>
    </row>
    <row r="55" spans="1:15" x14ac:dyDescent="0.25">
      <c r="A55" s="3"/>
      <c r="B55" s="3"/>
      <c r="C55" s="3"/>
      <c r="D55" s="3"/>
      <c r="E55" s="3"/>
      <c r="F55" s="9"/>
      <c r="G55" s="3"/>
      <c r="H55" s="3"/>
      <c r="I55" s="211"/>
      <c r="J55" s="229"/>
      <c r="K55" s="211"/>
      <c r="L55" s="3"/>
      <c r="M55" s="3"/>
    </row>
    <row r="56" spans="1:15" x14ac:dyDescent="0.25">
      <c r="F56" s="1"/>
    </row>
    <row r="65" spans="9:14" x14ac:dyDescent="0.25">
      <c r="I65" s="223"/>
      <c r="J65" s="230"/>
      <c r="K65" s="223"/>
      <c r="L65" s="93"/>
      <c r="M65" s="93"/>
      <c r="N65" s="93"/>
    </row>
    <row r="66" spans="9:14" x14ac:dyDescent="0.25">
      <c r="I66" s="223"/>
      <c r="J66" s="230"/>
      <c r="K66" s="223"/>
      <c r="L66" s="93"/>
      <c r="M66" s="93"/>
      <c r="N66" s="93"/>
    </row>
    <row r="67" spans="9:14" x14ac:dyDescent="0.25">
      <c r="I67" s="223"/>
      <c r="J67" s="230"/>
      <c r="K67" s="223"/>
      <c r="L67" s="93"/>
      <c r="M67" s="93"/>
      <c r="N67" s="93"/>
    </row>
    <row r="68" spans="9:14" x14ac:dyDescent="0.25">
      <c r="I68" s="223"/>
      <c r="J68" s="230"/>
      <c r="K68" s="223"/>
      <c r="L68" s="93"/>
      <c r="M68" s="93"/>
      <c r="N68" s="93"/>
    </row>
    <row r="69" spans="9:14" x14ac:dyDescent="0.25">
      <c r="I69" s="223"/>
      <c r="J69" s="230"/>
      <c r="K69" s="223"/>
      <c r="L69" s="93"/>
      <c r="M69" s="93"/>
      <c r="N69" s="93"/>
    </row>
  </sheetData>
  <sortState ref="A30:Q53">
    <sortCondition ref="M30:M53"/>
  </sortState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rowBreaks count="1" manualBreakCount="1">
    <brk id="56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="95" zoomScaleNormal="50" workbookViewId="0">
      <selection activeCell="O10" sqref="O10"/>
    </sheetView>
  </sheetViews>
  <sheetFormatPr defaultRowHeight="15" x14ac:dyDescent="0.25"/>
  <cols>
    <col min="2" max="2" width="15.85546875" bestFit="1" customWidth="1"/>
    <col min="4" max="4" width="17.7109375" bestFit="1" customWidth="1"/>
    <col min="5" max="5" width="26.28515625" bestFit="1" customWidth="1"/>
    <col min="7" max="7" width="10.7109375" bestFit="1" customWidth="1"/>
    <col min="10" max="13" width="0" hidden="1" customWidth="1"/>
  </cols>
  <sheetData>
    <row r="1" spans="1:10" ht="21" x14ac:dyDescent="0.35">
      <c r="A1" s="215" t="s">
        <v>651</v>
      </c>
    </row>
    <row r="2" spans="1:10" ht="15.75" thickBot="1" x14ac:dyDescent="0.3">
      <c r="A2" t="s">
        <v>65</v>
      </c>
      <c r="F2" s="1"/>
    </row>
    <row r="3" spans="1:10" ht="15.75" hidden="1" thickBot="1" x14ac:dyDescent="0.3">
      <c r="A3" t="s">
        <v>0</v>
      </c>
      <c r="B3" t="s">
        <v>1</v>
      </c>
      <c r="C3" t="s">
        <v>3</v>
      </c>
      <c r="D3" t="s">
        <v>4</v>
      </c>
      <c r="E3" t="s">
        <v>5</v>
      </c>
      <c r="F3" s="1" t="s">
        <v>198</v>
      </c>
      <c r="G3" t="s">
        <v>652</v>
      </c>
      <c r="H3" t="s">
        <v>200</v>
      </c>
    </row>
    <row r="4" spans="1:10" ht="15.75" thickBot="1" x14ac:dyDescent="0.3">
      <c r="A4" s="216"/>
      <c r="B4" s="55" t="s">
        <v>25</v>
      </c>
      <c r="C4" s="57">
        <v>12</v>
      </c>
      <c r="D4" s="57" t="str">
        <f>VLOOKUP(C4,Entries!E:P,12,FALSE)</f>
        <v>Sara Beamson</v>
      </c>
      <c r="E4" s="57" t="str">
        <f>VLOOKUP(C4,Entries!E:Q,13,FALSE)</f>
        <v>Hinton fairground ROR</v>
      </c>
      <c r="F4" s="57">
        <f>VLOOKUP(C4,'Riding Test'!$C$4:$M$54,11,FALSE)</f>
        <v>8</v>
      </c>
      <c r="G4" s="250">
        <f>SMALL(F4:F7,1)+SMALL(F4:F7,2)+SMALL(F4:F7,3)</f>
        <v>13</v>
      </c>
      <c r="H4" s="240"/>
      <c r="J4" t="str">
        <f>VLOOKUP(C4,Entries!E:S,15,FALSE)</f>
        <v>Cotswold Edge</v>
      </c>
    </row>
    <row r="5" spans="1:10" ht="15.75" thickBot="1" x14ac:dyDescent="0.3">
      <c r="A5" s="132">
        <v>9</v>
      </c>
      <c r="B5" s="5"/>
      <c r="C5" s="3">
        <v>18</v>
      </c>
      <c r="D5" s="3" t="str">
        <f>VLOOKUP(C5,Entries!E:P,12,FALSE)</f>
        <v>Amy Yapp</v>
      </c>
      <c r="E5" s="3" t="str">
        <f>VLOOKUP(C5,Entries!E:Q,13,FALSE)</f>
        <v>Stevie's Royal Pride</v>
      </c>
      <c r="F5" s="57">
        <f>VLOOKUP(C5,'Riding Test'!$C$4:$M$54,11,FALSE)</f>
        <v>7</v>
      </c>
      <c r="G5" s="251"/>
      <c r="H5" s="241"/>
      <c r="J5" t="str">
        <f>VLOOKUP(C5,Entries!E:S,15,FALSE)</f>
        <v>Cotswold Edge</v>
      </c>
    </row>
    <row r="6" spans="1:10" ht="15.75" thickBot="1" x14ac:dyDescent="0.3">
      <c r="A6" s="132"/>
      <c r="B6" s="5"/>
      <c r="C6" s="3">
        <v>36</v>
      </c>
      <c r="D6" s="3" t="str">
        <f>VLOOKUP(C6,Entries!E:P,12,FALSE)</f>
        <v>Lauren Peeling</v>
      </c>
      <c r="E6" s="3" t="str">
        <f>VLOOKUP(C6,Entries!E:Q,13,FALSE)</f>
        <v>Teagle Patrick the Red</v>
      </c>
      <c r="F6" s="57">
        <f>VLOOKUP(C6,'Riding Test'!$C$4:$M$54,11,FALSE)</f>
        <v>4</v>
      </c>
      <c r="G6" s="251"/>
      <c r="H6" s="241"/>
      <c r="J6" t="str">
        <f>VLOOKUP(C6,Entries!E:S,15,FALSE)</f>
        <v>Cotswold Edge</v>
      </c>
    </row>
    <row r="7" spans="1:10" ht="15.75" thickBot="1" x14ac:dyDescent="0.3">
      <c r="A7" s="217"/>
      <c r="B7" s="56"/>
      <c r="C7" s="58">
        <v>48</v>
      </c>
      <c r="D7" s="58" t="str">
        <f>VLOOKUP(C7,Entries!E:P,12,FALSE)</f>
        <v>Louise Jones</v>
      </c>
      <c r="E7" s="58" t="str">
        <f>VLOOKUP(C7,Entries!E:Q,13,FALSE)</f>
        <v>Rafael</v>
      </c>
      <c r="F7" s="57">
        <f>VLOOKUP(C7,'Riding Test'!$C$4:$M$54,11,FALSE)</f>
        <v>2</v>
      </c>
      <c r="G7" s="252"/>
      <c r="H7" s="242">
        <v>2</v>
      </c>
      <c r="J7" t="str">
        <f>VLOOKUP(C7,Entries!E:S,15,FALSE)</f>
        <v>Cotswold Edge</v>
      </c>
    </row>
    <row r="8" spans="1:10" ht="15.75" thickBot="1" x14ac:dyDescent="0.3">
      <c r="A8" s="216">
        <v>15</v>
      </c>
      <c r="B8" s="55" t="s">
        <v>542</v>
      </c>
      <c r="C8" s="57">
        <v>10</v>
      </c>
      <c r="D8" s="57" t="str">
        <f>VLOOKUP(C8,Entries!E:P,12,FALSE)</f>
        <v>WD</v>
      </c>
      <c r="E8" s="57" t="str">
        <f>VLOOKUP(C8,Entries!E:Q,13,FALSE)</f>
        <v>WD</v>
      </c>
      <c r="F8" s="57" t="str">
        <f>VLOOKUP(C8,'Riding Test'!$C$4:$M$54,11,FALSE)</f>
        <v>WD</v>
      </c>
      <c r="G8" s="250">
        <f>SMALL(F8:F11,1)+SMALL(F8:F11,2)+SMALL(F8:F11,3)</f>
        <v>48</v>
      </c>
      <c r="H8" s="240"/>
      <c r="J8" t="str">
        <f>VLOOKUP(C8,Entries!E:S,15,FALSE)</f>
        <v>Hereford</v>
      </c>
    </row>
    <row r="9" spans="1:10" ht="15.75" thickBot="1" x14ac:dyDescent="0.3">
      <c r="A9" s="132"/>
      <c r="B9" s="5"/>
      <c r="C9" s="3">
        <v>23</v>
      </c>
      <c r="D9" s="3" t="str">
        <f>VLOOKUP(C9,Entries!E:P,12,FALSE)</f>
        <v>Beth Eckley</v>
      </c>
      <c r="E9" s="3" t="str">
        <f>VLOOKUP(C9,Entries!E:Q,13,FALSE)</f>
        <v>Quickbeam</v>
      </c>
      <c r="F9" s="57">
        <f>VLOOKUP(C9,'Riding Test'!$C$4:$M$54,11,FALSE)</f>
        <v>22</v>
      </c>
      <c r="G9" s="251"/>
      <c r="H9" s="241"/>
      <c r="J9" t="str">
        <f>VLOOKUP(C9,Entries!E:S,15,FALSE)</f>
        <v>Hereford</v>
      </c>
    </row>
    <row r="10" spans="1:10" ht="15.75" thickBot="1" x14ac:dyDescent="0.3">
      <c r="A10" s="132"/>
      <c r="B10" s="5"/>
      <c r="C10" s="3">
        <v>34</v>
      </c>
      <c r="D10" s="3" t="str">
        <f>VLOOKUP(C10,Entries!E:P,12,FALSE)</f>
        <v>Rachel Caswell</v>
      </c>
      <c r="E10" s="3" t="str">
        <f>VLOOKUP(C10,Entries!E:Q,13,FALSE)</f>
        <v>Caplor Hill Hector</v>
      </c>
      <c r="F10" s="57">
        <f>VLOOKUP(C10,'Riding Test'!$C$4:$M$54,11,FALSE)</f>
        <v>14</v>
      </c>
      <c r="G10" s="251"/>
      <c r="H10" s="241"/>
      <c r="J10" t="str">
        <f>VLOOKUP(C10,Entries!E:S,15,FALSE)</f>
        <v>Hereford</v>
      </c>
    </row>
    <row r="11" spans="1:10" ht="15.75" thickBot="1" x14ac:dyDescent="0.3">
      <c r="A11" s="217"/>
      <c r="B11" s="56"/>
      <c r="C11" s="58">
        <v>46</v>
      </c>
      <c r="D11" s="58" t="str">
        <f>VLOOKUP(C11,Entries!E:P,12,FALSE)</f>
        <v>Gemma Webster</v>
      </c>
      <c r="E11" s="58" t="str">
        <f>VLOOKUP(C11,Entries!E:Q,13,FALSE)</f>
        <v>Tullibards Benny's Delight</v>
      </c>
      <c r="F11" s="57">
        <f>VLOOKUP(C11,'Riding Test'!$C$4:$M$54,11,FALSE)</f>
        <v>12</v>
      </c>
      <c r="G11" s="252"/>
      <c r="H11" s="242"/>
      <c r="J11" t="str">
        <f>VLOOKUP(C11,Entries!E:S,15,FALSE)</f>
        <v>Hereford</v>
      </c>
    </row>
    <row r="12" spans="1:10" ht="15.75" thickBot="1" x14ac:dyDescent="0.3">
      <c r="A12" s="216"/>
      <c r="B12" s="55" t="s">
        <v>543</v>
      </c>
      <c r="C12" s="57">
        <v>11</v>
      </c>
      <c r="D12" s="57" t="str">
        <f>VLOOKUP(C12,Entries!E:P,12,FALSE)</f>
        <v>Joanna Alderton</v>
      </c>
      <c r="E12" s="57" t="str">
        <f>VLOOKUP(C12,Entries!E:Q,13,FALSE)</f>
        <v>Mr Scout</v>
      </c>
      <c r="F12" s="57">
        <f>VLOOKUP(C12,'Riding Test'!$C$4:$M$54,11,FALSE)</f>
        <v>4</v>
      </c>
      <c r="G12" s="250">
        <f>SMALL(F12:F15,1)+SMALL(F12:F15,2)+SMALL(F12:F15,3)</f>
        <v>35</v>
      </c>
      <c r="H12" s="240"/>
      <c r="J12" t="str">
        <f>VLOOKUP(C12,Entries!E:S,15,FALSE)</f>
        <v>Hereford</v>
      </c>
    </row>
    <row r="13" spans="1:10" ht="15.75" thickBot="1" x14ac:dyDescent="0.3">
      <c r="A13" s="132">
        <v>15</v>
      </c>
      <c r="B13" s="5"/>
      <c r="C13" s="3">
        <v>24</v>
      </c>
      <c r="D13" s="3" t="str">
        <f>VLOOKUP(C13,Entries!E:P,12,FALSE)</f>
        <v>Jo Dillon</v>
      </c>
      <c r="E13" s="3" t="str">
        <f>VLOOKUP(C13,Entries!E:Q,13,FALSE)</f>
        <v>Organised Rebel</v>
      </c>
      <c r="F13" s="57">
        <f>VLOOKUP(C13,'Riding Test'!$C$4:$M$54,11,FALSE)</f>
        <v>11</v>
      </c>
      <c r="G13" s="251"/>
      <c r="H13" s="241"/>
      <c r="J13" t="str">
        <f>VLOOKUP(C13,Entries!E:S,15,FALSE)</f>
        <v>Hereford</v>
      </c>
    </row>
    <row r="14" spans="1:10" ht="15.75" thickBot="1" x14ac:dyDescent="0.3">
      <c r="A14" s="132"/>
      <c r="B14" s="5"/>
      <c r="C14" s="3">
        <v>35</v>
      </c>
      <c r="D14" s="3" t="str">
        <f>VLOOKUP(C14,Entries!E:P,12,FALSE)</f>
        <v>Sue Mason</v>
      </c>
      <c r="E14" s="3" t="str">
        <f>VLOOKUP(C14,Entries!E:Q,13,FALSE)</f>
        <v>Newhunt Dream Truffle</v>
      </c>
      <c r="F14" s="57">
        <f>VLOOKUP(C14,'Riding Test'!$C$4:$M$54,11,FALSE)</f>
        <v>20</v>
      </c>
      <c r="G14" s="251"/>
      <c r="H14" s="241"/>
      <c r="J14" t="str">
        <f>VLOOKUP(C14,Entries!E:S,15,FALSE)</f>
        <v>Hereford</v>
      </c>
    </row>
    <row r="15" spans="1:10" ht="15.75" thickBot="1" x14ac:dyDescent="0.3">
      <c r="A15" s="217"/>
      <c r="B15" s="56"/>
      <c r="C15" s="58">
        <v>47</v>
      </c>
      <c r="D15" s="58" t="str">
        <f>VLOOKUP(C15,Entries!E:P,12,FALSE)</f>
        <v>Kiera Howells</v>
      </c>
      <c r="E15" s="58" t="str">
        <f>VLOOKUP(C15,Entries!E:Q,13,FALSE)</f>
        <v>Freestyle V</v>
      </c>
      <c r="F15" s="57">
        <f>VLOOKUP(C15,'Riding Test'!$C$4:$M$54,11,FALSE)</f>
        <v>24</v>
      </c>
      <c r="G15" s="252"/>
      <c r="H15" s="242">
        <v>6</v>
      </c>
      <c r="J15" t="str">
        <f>VLOOKUP(C15,Entries!E:S,15,FALSE)</f>
        <v>Hereford</v>
      </c>
    </row>
    <row r="16" spans="1:10" ht="15.75" thickBot="1" x14ac:dyDescent="0.3">
      <c r="A16" s="216">
        <v>12</v>
      </c>
      <c r="B16" s="55" t="s">
        <v>41</v>
      </c>
      <c r="C16" s="57">
        <v>1</v>
      </c>
      <c r="D16" s="57" t="str">
        <f>VLOOKUP(C16,Entries!E:P,12,FALSE)</f>
        <v>Sarah Wharton</v>
      </c>
      <c r="E16" s="57" t="str">
        <f>VLOOKUP(C16,Entries!E:Q,13,FALSE)</f>
        <v>Jack</v>
      </c>
      <c r="F16" s="57">
        <f>VLOOKUP(C16,'Riding Test'!$C$4:$M$54,11,FALSE)</f>
        <v>1</v>
      </c>
      <c r="G16" s="250">
        <f>SMALL(F16:F19,1)+SMALL(F16:F19,2)+SMALL(F16:F19,3)</f>
        <v>20</v>
      </c>
      <c r="H16" s="240"/>
      <c r="J16" t="str">
        <f>VLOOKUP(C16,Entries!E:S,15,FALSE)</f>
        <v>Lamberts Castle</v>
      </c>
    </row>
    <row r="17" spans="1:10" ht="15.75" thickBot="1" x14ac:dyDescent="0.3">
      <c r="A17" s="132"/>
      <c r="B17" s="5"/>
      <c r="C17" s="3">
        <v>13</v>
      </c>
      <c r="D17" s="3" t="str">
        <f>VLOOKUP(C17,Entries!E:P,12,FALSE)</f>
        <v>Fran Summers</v>
      </c>
      <c r="E17" s="3" t="str">
        <f>VLOOKUP(C17,Entries!E:Q,13,FALSE)</f>
        <v>Baaderboy W</v>
      </c>
      <c r="F17" s="57">
        <f>VLOOKUP(C17,'Riding Test'!$C$4:$M$54,11,FALSE)</f>
        <v>24</v>
      </c>
      <c r="G17" s="251"/>
      <c r="H17" s="241"/>
      <c r="J17" t="str">
        <f>VLOOKUP(C17,Entries!E:S,15,FALSE)</f>
        <v>Lamberts Castle</v>
      </c>
    </row>
    <row r="18" spans="1:10" ht="15.75" thickBot="1" x14ac:dyDescent="0.3">
      <c r="A18" s="132"/>
      <c r="B18" s="5"/>
      <c r="C18" s="3">
        <v>25</v>
      </c>
      <c r="D18" s="3" t="str">
        <f>VLOOKUP(C18,Entries!E:P,12,FALSE)</f>
        <v>Davina Hardiman</v>
      </c>
      <c r="E18" s="3" t="str">
        <f>VLOOKUP(C18,Entries!E:Q,13,FALSE)</f>
        <v>Daisy</v>
      </c>
      <c r="F18" s="57">
        <f>VLOOKUP(C18,'Riding Test'!$C$4:$M$54,11,FALSE)</f>
        <v>16</v>
      </c>
      <c r="G18" s="251"/>
      <c r="H18" s="241"/>
      <c r="J18" t="str">
        <f>VLOOKUP(C18,Entries!E:S,15,FALSE)</f>
        <v>Lamberts Castle</v>
      </c>
    </row>
    <row r="19" spans="1:10" ht="15.75" thickBot="1" x14ac:dyDescent="0.3">
      <c r="A19" s="217"/>
      <c r="B19" s="56"/>
      <c r="C19" s="58">
        <v>37</v>
      </c>
      <c r="D19" s="58" t="str">
        <f>VLOOKUP(C19,Entries!E:P,12,FALSE)</f>
        <v>Fiona Benger</v>
      </c>
      <c r="E19" s="58" t="str">
        <f>VLOOKUP(C19,Entries!E:Q,13,FALSE)</f>
        <v>Killarney</v>
      </c>
      <c r="F19" s="57">
        <f>VLOOKUP(C19,'Riding Test'!$C$4:$M$54,11,FALSE)</f>
        <v>3</v>
      </c>
      <c r="G19" s="252"/>
      <c r="H19" s="242">
        <v>3</v>
      </c>
      <c r="J19" t="str">
        <f>VLOOKUP(C19,Entries!E:S,15,FALSE)</f>
        <v>Lamberts Castle</v>
      </c>
    </row>
    <row r="20" spans="1:10" ht="15.75" thickBot="1" x14ac:dyDescent="0.3">
      <c r="A20" s="216"/>
      <c r="B20" s="55" t="s">
        <v>544</v>
      </c>
      <c r="C20" s="57">
        <v>4</v>
      </c>
      <c r="D20" s="57" t="str">
        <f>VLOOKUP(C20,Entries!E:P,12,FALSE)</f>
        <v>Jodie Powell</v>
      </c>
      <c r="E20" s="57" t="str">
        <f>VLOOKUP(C20,Entries!E:Q,13,FALSE)</f>
        <v>Blaenagloos Black Diamond</v>
      </c>
      <c r="F20" s="57">
        <f>VLOOKUP(C20,'Riding Test'!$C$4:$M$54,11,FALSE)</f>
        <v>18</v>
      </c>
      <c r="G20" s="250">
        <f>SMALL(F20:F23,1)+SMALL(F20:F23,2)+SMALL(F20:F23,3)</f>
        <v>38</v>
      </c>
      <c r="H20" s="240"/>
      <c r="J20" t="str">
        <f>VLOOKUP(C20,Entries!E:S,15,FALSE)</f>
        <v>Malvern Hills</v>
      </c>
    </row>
    <row r="21" spans="1:10" ht="15.75" thickBot="1" x14ac:dyDescent="0.3">
      <c r="A21" s="132">
        <v>18</v>
      </c>
      <c r="B21" s="5"/>
      <c r="C21" s="3">
        <v>16</v>
      </c>
      <c r="D21" s="3" t="str">
        <f>VLOOKUP(C21,Entries!E:P,12,FALSE)</f>
        <v>Julie Jeffes</v>
      </c>
      <c r="E21" s="3" t="str">
        <f>VLOOKUP(C21,Entries!E:Q,13,FALSE)</f>
        <v>Bedazzled III</v>
      </c>
      <c r="F21" s="57">
        <f>VLOOKUP(C21,'Riding Test'!$C$4:$M$54,11,FALSE)</f>
        <v>3</v>
      </c>
      <c r="G21" s="251"/>
      <c r="H21" s="241"/>
      <c r="J21" t="str">
        <f>VLOOKUP(C21,Entries!E:S,15,FALSE)</f>
        <v>Malvern Hills</v>
      </c>
    </row>
    <row r="22" spans="1:10" ht="15.75" thickBot="1" x14ac:dyDescent="0.3">
      <c r="A22" s="132"/>
      <c r="B22" s="5"/>
      <c r="C22" s="3">
        <v>29</v>
      </c>
      <c r="D22" s="3" t="str">
        <f>VLOOKUP(C22,Entries!E:P,12,FALSE)</f>
        <v>Camilla Esling</v>
      </c>
      <c r="E22" s="3" t="str">
        <f>VLOOKUP(C22,Entries!E:Q,13,FALSE)</f>
        <v>Teds Rainbow</v>
      </c>
      <c r="F22" s="57">
        <f>VLOOKUP(C22,'Riding Test'!$C$4:$M$54,11,FALSE)</f>
        <v>22</v>
      </c>
      <c r="G22" s="251"/>
      <c r="H22" s="241"/>
      <c r="J22" t="str">
        <f>VLOOKUP(C22,Entries!E:S,15,FALSE)</f>
        <v>Malvern Hills</v>
      </c>
    </row>
    <row r="23" spans="1:10" ht="15.75" thickBot="1" x14ac:dyDescent="0.3">
      <c r="A23" s="217"/>
      <c r="B23" s="56"/>
      <c r="C23" s="58">
        <v>41</v>
      </c>
      <c r="D23" s="58" t="str">
        <f>VLOOKUP(C23,Entries!E:P,12,FALSE)</f>
        <v>Gina Halford</v>
      </c>
      <c r="E23" s="58" t="str">
        <f>VLOOKUP(C23,Entries!E:Q,13,FALSE)</f>
        <v>Trefeinon Six</v>
      </c>
      <c r="F23" s="57">
        <f>VLOOKUP(C23,'Riding Test'!$C$4:$M$54,11,FALSE)</f>
        <v>17</v>
      </c>
      <c r="G23" s="252"/>
      <c r="H23" s="242"/>
      <c r="J23" t="str">
        <f>VLOOKUP(C23,Entries!E:S,15,FALSE)</f>
        <v>Malvern Hills</v>
      </c>
    </row>
    <row r="24" spans="1:10" ht="15.75" thickBot="1" x14ac:dyDescent="0.3">
      <c r="A24" s="216"/>
      <c r="B24" s="55" t="s">
        <v>545</v>
      </c>
      <c r="C24" s="57">
        <v>5</v>
      </c>
      <c r="D24" s="57" t="str">
        <f>VLOOKUP(C24,Entries!E:P,12,FALSE)</f>
        <v>Tina Price</v>
      </c>
      <c r="E24" s="57" t="str">
        <f>VLOOKUP(C24,Entries!E:Q,13,FALSE)</f>
        <v>Tom Thumb</v>
      </c>
      <c r="F24" s="57">
        <f>VLOOKUP(C24,'Riding Test'!$C$4:$M$54,11,FALSE)</f>
        <v>19</v>
      </c>
      <c r="G24" s="250">
        <f>SMALL(F24:F27,1)+SMALL(F24:F27,2)+SMALL(F24:F27,3)</f>
        <v>39</v>
      </c>
      <c r="H24" s="240"/>
      <c r="J24" t="str">
        <f>VLOOKUP(C24,Entries!E:S,15,FALSE)</f>
        <v>Malvern Hills</v>
      </c>
    </row>
    <row r="25" spans="1:10" ht="15.75" thickBot="1" x14ac:dyDescent="0.3">
      <c r="A25" s="132">
        <v>18</v>
      </c>
      <c r="B25" s="5"/>
      <c r="C25" s="3">
        <v>17</v>
      </c>
      <c r="D25" s="3" t="str">
        <f>VLOOKUP(C25,Entries!E:P,12,FALSE)</f>
        <v>Karen Withers</v>
      </c>
      <c r="E25" s="3" t="str">
        <f>VLOOKUP(C25,Entries!E:Q,13,FALSE)</f>
        <v>The Kings Archer</v>
      </c>
      <c r="F25" s="57">
        <f>VLOOKUP(C25,'Riding Test'!$C$4:$M$54,11,FALSE)</f>
        <v>14</v>
      </c>
      <c r="G25" s="251"/>
      <c r="H25" s="241"/>
      <c r="J25" t="str">
        <f>VLOOKUP(C25,Entries!E:S,15,FALSE)</f>
        <v>Malvern Hills</v>
      </c>
    </row>
    <row r="26" spans="1:10" ht="15.75" thickBot="1" x14ac:dyDescent="0.3">
      <c r="A26" s="132"/>
      <c r="B26" s="5"/>
      <c r="C26" s="3">
        <v>28</v>
      </c>
      <c r="D26" s="3" t="str">
        <f>VLOOKUP(C26,Entries!E:P,12,FALSE)</f>
        <v>Steph Woolley</v>
      </c>
      <c r="E26" s="3" t="str">
        <f>VLOOKUP(C26,Entries!E:Q,13,FALSE)</f>
        <v>Freckleton Matador</v>
      </c>
      <c r="F26" s="57">
        <f>VLOOKUP(C26,'Riding Test'!$C$4:$M$54,11,FALSE)</f>
        <v>6</v>
      </c>
      <c r="G26" s="251"/>
      <c r="H26" s="241"/>
      <c r="J26" t="str">
        <f>VLOOKUP(C26,Entries!E:S,15,FALSE)</f>
        <v>Malvern Hills</v>
      </c>
    </row>
    <row r="27" spans="1:10" ht="15.75" thickBot="1" x14ac:dyDescent="0.3">
      <c r="A27" s="217"/>
      <c r="B27" s="56"/>
      <c r="C27" s="58">
        <v>40</v>
      </c>
      <c r="D27" s="58" t="str">
        <f>VLOOKUP(C27,Entries!E:P,12,FALSE)</f>
        <v>Sarah Bowness</v>
      </c>
      <c r="E27" s="58" t="str">
        <f>VLOOKUP(C27,Entries!E:Q,13,FALSE)</f>
        <v>Toby</v>
      </c>
      <c r="F27" s="57">
        <f>VLOOKUP(C27,'Riding Test'!$C$4:$M$54,11,FALSE)</f>
        <v>21</v>
      </c>
      <c r="G27" s="252"/>
      <c r="H27" s="242"/>
      <c r="J27" t="str">
        <f>VLOOKUP(C27,Entries!E:S,15,FALSE)</f>
        <v>Malvern Hills</v>
      </c>
    </row>
    <row r="28" spans="1:10" ht="15.75" thickBot="1" x14ac:dyDescent="0.3">
      <c r="A28" s="216"/>
      <c r="B28" s="55" t="s">
        <v>46</v>
      </c>
      <c r="C28" s="57">
        <v>2</v>
      </c>
      <c r="D28" s="57" t="str">
        <f>VLOOKUP(C28,Entries!E:P,12,FALSE)</f>
        <v>Jackie Dyer</v>
      </c>
      <c r="E28" s="57" t="str">
        <f>VLOOKUP(C28,Entries!E:Q,13,FALSE)</f>
        <v>Ava Luna</v>
      </c>
      <c r="F28" s="57">
        <f>VLOOKUP(C28,'Riding Test'!$C$4:$M$54,11,FALSE)</f>
        <v>6</v>
      </c>
      <c r="G28" s="250">
        <f>SMALL(F28:F31,1)+SMALL(F28:F31,2)+SMALL(F28:F31,3)</f>
        <v>38</v>
      </c>
      <c r="H28" s="240"/>
      <c r="J28" t="str">
        <f>VLOOKUP(C28,Entries!E:S,15,FALSE)</f>
        <v>Mid Somerset</v>
      </c>
    </row>
    <row r="29" spans="1:10" ht="15.75" thickBot="1" x14ac:dyDescent="0.3">
      <c r="A29" s="132">
        <v>12</v>
      </c>
      <c r="B29" s="5"/>
      <c r="C29" s="3">
        <v>14</v>
      </c>
      <c r="D29" s="3" t="str">
        <f>VLOOKUP(C29,Entries!E:P,12,FALSE)</f>
        <v>Jenny Frampton</v>
      </c>
      <c r="E29" s="3" t="str">
        <f>VLOOKUP(C29,Entries!E:Q,13,FALSE)</f>
        <v>Killasins Hero</v>
      </c>
      <c r="F29" s="57">
        <f>VLOOKUP(C29,'Riding Test'!$C$4:$M$54,11,FALSE)</f>
        <v>14</v>
      </c>
      <c r="G29" s="251"/>
      <c r="H29" s="241"/>
      <c r="J29" t="str">
        <f>VLOOKUP(C29,Entries!E:S,15,FALSE)</f>
        <v>Mid Somerset</v>
      </c>
    </row>
    <row r="30" spans="1:10" ht="15.75" thickBot="1" x14ac:dyDescent="0.3">
      <c r="A30" s="132"/>
      <c r="B30" s="5"/>
      <c r="C30" s="3">
        <v>26</v>
      </c>
      <c r="D30" s="3" t="str">
        <f>VLOOKUP(C30,Entries!E:P,12,FALSE)</f>
        <v>Nic Norman</v>
      </c>
      <c r="E30" s="3" t="str">
        <f>VLOOKUP(C30,Entries!E:Q,13,FALSE)</f>
        <v>Derrada Larry</v>
      </c>
      <c r="F30" s="57">
        <f>VLOOKUP(C30,'Riding Test'!$C$4:$M$54,11,FALSE)</f>
        <v>23</v>
      </c>
      <c r="G30" s="251"/>
      <c r="H30" s="241"/>
      <c r="J30" t="str">
        <f>VLOOKUP(C30,Entries!E:S,15,FALSE)</f>
        <v>Mid Somerset</v>
      </c>
    </row>
    <row r="31" spans="1:10" ht="15.75" thickBot="1" x14ac:dyDescent="0.3">
      <c r="A31" s="217"/>
      <c r="B31" s="56"/>
      <c r="C31" s="58">
        <v>38</v>
      </c>
      <c r="D31" s="58" t="str">
        <f>VLOOKUP(C31,Entries!E:P,12,FALSE)</f>
        <v>Carolyn Edwards</v>
      </c>
      <c r="E31" s="58" t="str">
        <f>VLOOKUP(C31,Entries!E:Q,13,FALSE)</f>
        <v>Potters Pride</v>
      </c>
      <c r="F31" s="57">
        <f>VLOOKUP(C31,'Riding Test'!$C$4:$M$54,11,FALSE)</f>
        <v>18</v>
      </c>
      <c r="G31" s="252"/>
      <c r="H31" s="242"/>
      <c r="J31" t="str">
        <f>VLOOKUP(C31,Entries!E:S,15,FALSE)</f>
        <v>Mid Somerset</v>
      </c>
    </row>
    <row r="32" spans="1:10" ht="15.75" thickBot="1" x14ac:dyDescent="0.3">
      <c r="A32" s="216"/>
      <c r="B32" s="55" t="s">
        <v>546</v>
      </c>
      <c r="C32" s="57">
        <v>6</v>
      </c>
      <c r="D32" s="57" t="str">
        <f>VLOOKUP(C32,Entries!E:P,12,FALSE)</f>
        <v>Ros Smith</v>
      </c>
      <c r="E32" s="57" t="str">
        <f>VLOOKUP(C32,Entries!E:Q,13,FALSE)</f>
        <v>Spirit Sun</v>
      </c>
      <c r="F32" s="57">
        <f>VLOOKUP(C32,'Riding Test'!$C$4:$M$54,11,FALSE)</f>
        <v>17</v>
      </c>
      <c r="G32" s="250">
        <f>SMALL(F32:F35,1)+SMALL(F32:F35,2)+SMALL(F32:F35,3)</f>
        <v>42</v>
      </c>
      <c r="H32" s="240"/>
      <c r="J32" t="str">
        <f>VLOOKUP(C32,Entries!E:S,15,FALSE)</f>
        <v>Shropshire S</v>
      </c>
    </row>
    <row r="33" spans="1:13" ht="15.75" thickBot="1" x14ac:dyDescent="0.3">
      <c r="A33" s="132">
        <v>18</v>
      </c>
      <c r="B33" s="5"/>
      <c r="C33" s="3">
        <v>19</v>
      </c>
      <c r="D33" s="3" t="str">
        <f>VLOOKUP(C33,Entries!E:P,12,FALSE)</f>
        <v>Kim Rawlings</v>
      </c>
      <c r="E33" s="3" t="str">
        <f>VLOOKUP(C33,Entries!E:Q,13,FALSE)</f>
        <v>White Sun</v>
      </c>
      <c r="F33" s="57">
        <f>VLOOKUP(C33,'Riding Test'!$C$4:$M$54,11,FALSE)</f>
        <v>23</v>
      </c>
      <c r="G33" s="251"/>
      <c r="H33" s="241"/>
      <c r="J33" t="str">
        <f>VLOOKUP(C33,Entries!E:S,15,FALSE)</f>
        <v>Shropshire S</v>
      </c>
    </row>
    <row r="34" spans="1:13" ht="15.75" thickBot="1" x14ac:dyDescent="0.3">
      <c r="A34" s="132"/>
      <c r="B34" s="5"/>
      <c r="C34" s="3">
        <v>30</v>
      </c>
      <c r="D34" s="3" t="str">
        <f>VLOOKUP(C34,Entries!E:P,12,FALSE)</f>
        <v>Louise Killey</v>
      </c>
      <c r="E34" s="3" t="str">
        <f>VLOOKUP(C34,Entries!E:Q,13,FALSE)</f>
        <v>Hobcraft Silver Birch</v>
      </c>
      <c r="F34" s="57">
        <f>VLOOKUP(C34,'Riding Test'!$C$4:$M$54,11,FALSE)</f>
        <v>15</v>
      </c>
      <c r="G34" s="251"/>
      <c r="H34" s="241"/>
      <c r="J34" t="str">
        <f>VLOOKUP(C34,Entries!E:S,15,FALSE)</f>
        <v>Shropshire S</v>
      </c>
    </row>
    <row r="35" spans="1:13" ht="15.75" thickBot="1" x14ac:dyDescent="0.3">
      <c r="A35" s="217"/>
      <c r="B35" s="56"/>
      <c r="C35" s="58">
        <v>42</v>
      </c>
      <c r="D35" s="58" t="str">
        <f>VLOOKUP(C35,Entries!E:P,12,FALSE)</f>
        <v>Julie Cork</v>
      </c>
      <c r="E35" s="58" t="str">
        <f>VLOOKUP(C35,Entries!E:Q,13,FALSE)</f>
        <v>Stanley Grange Masterpiece</v>
      </c>
      <c r="F35" s="57">
        <f>VLOOKUP(C35,'Riding Test'!$C$4:$M$54,11,FALSE)</f>
        <v>10</v>
      </c>
      <c r="G35" s="252"/>
      <c r="H35" s="242"/>
      <c r="J35" t="str">
        <f>VLOOKUP(C35,Entries!E:S,15,FALSE)</f>
        <v>Shropshire S</v>
      </c>
    </row>
    <row r="36" spans="1:13" ht="15.75" thickBot="1" x14ac:dyDescent="0.3">
      <c r="A36" s="216"/>
      <c r="B36" s="55" t="s">
        <v>186</v>
      </c>
      <c r="C36" s="57">
        <v>3</v>
      </c>
      <c r="D36" s="57" t="str">
        <f>VLOOKUP(C36,Entries!E:P,12,FALSE)</f>
        <v>Joanna Lee</v>
      </c>
      <c r="E36" s="57" t="str">
        <f>VLOOKUP(C36,Entries!E:Q,13,FALSE)</f>
        <v>Il Marinaio</v>
      </c>
      <c r="F36" s="57">
        <f>VLOOKUP(C36,'Riding Test'!$C$4:$M$54,11,FALSE)</f>
        <v>12</v>
      </c>
      <c r="G36" s="250">
        <f>SMALL(F36:F39,1)+SMALL(F36:F39,2)+SMALL(F36:F39,3)</f>
        <v>30</v>
      </c>
      <c r="H36" s="240"/>
      <c r="J36" t="str">
        <f>VLOOKUP(C36,Entries!E:S,15,FALSE)</f>
        <v>Sid and Otter</v>
      </c>
      <c r="L36" s="138">
        <v>15</v>
      </c>
      <c r="M36" s="129">
        <v>11.08</v>
      </c>
    </row>
    <row r="37" spans="1:13" ht="15.75" thickBot="1" x14ac:dyDescent="0.3">
      <c r="A37" s="132">
        <v>12</v>
      </c>
      <c r="B37" s="5"/>
      <c r="C37" s="3">
        <v>15</v>
      </c>
      <c r="D37" s="3" t="str">
        <f>VLOOKUP(C37,Entries!E:P,12,FALSE)</f>
        <v>Heidi Rose</v>
      </c>
      <c r="E37" s="3" t="str">
        <f>VLOOKUP(C37,Entries!E:Q,13,FALSE)</f>
        <v>Pixie Dust</v>
      </c>
      <c r="F37" s="57">
        <f>VLOOKUP(C37,'Riding Test'!$C$4:$M$54,11,FALSE)</f>
        <v>13</v>
      </c>
      <c r="G37" s="251"/>
      <c r="H37" s="241"/>
      <c r="J37" t="str">
        <f>VLOOKUP(C37,Entries!E:S,15,FALSE)</f>
        <v>Sid and Otter</v>
      </c>
      <c r="L37" s="138">
        <v>3</v>
      </c>
      <c r="M37" s="129">
        <v>9.14</v>
      </c>
    </row>
    <row r="38" spans="1:13" ht="15.75" thickBot="1" x14ac:dyDescent="0.3">
      <c r="A38" s="132"/>
      <c r="B38" s="5"/>
      <c r="C38" s="3">
        <v>27</v>
      </c>
      <c r="D38" s="3" t="str">
        <f>VLOOKUP(C38,Entries!E:P,12,FALSE)</f>
        <v>Nicola Morrison</v>
      </c>
      <c r="E38" s="3" t="str">
        <f>VLOOKUP(C38,Entries!E:Q,13,FALSE)</f>
        <v>Homebrew</v>
      </c>
      <c r="F38" s="57">
        <f>VLOOKUP(C38,'Riding Test'!$C$4:$M$54,11,FALSE)</f>
        <v>11</v>
      </c>
      <c r="G38" s="251"/>
      <c r="H38" s="241"/>
      <c r="J38" t="str">
        <f>VLOOKUP(C38,Entries!E:S,15,FALSE)</f>
        <v>Sid and Otter</v>
      </c>
      <c r="L38" s="151">
        <v>39</v>
      </c>
      <c r="M38" s="63">
        <v>2.44</v>
      </c>
    </row>
    <row r="39" spans="1:13" ht="15.75" thickBot="1" x14ac:dyDescent="0.3">
      <c r="A39" s="217"/>
      <c r="B39" s="56"/>
      <c r="C39" s="58">
        <v>39</v>
      </c>
      <c r="D39" s="58" t="str">
        <f>VLOOKUP(C39,Entries!E:P,12,FALSE)</f>
        <v>Millie Pring</v>
      </c>
      <c r="E39" s="58" t="str">
        <f>VLOOKUP(C39,Entries!E:Q,13,FALSE)</f>
        <v>Nikita Thibergere</v>
      </c>
      <c r="F39" s="57">
        <f>VLOOKUP(C39,'Riding Test'!$C$4:$M$54,11,FALSE)</f>
        <v>7</v>
      </c>
      <c r="G39" s="252"/>
      <c r="H39" s="242">
        <v>5</v>
      </c>
      <c r="J39" t="str">
        <f>VLOOKUP(C39,Entries!E:S,15,FALSE)</f>
        <v>Sid and Otter</v>
      </c>
      <c r="L39" s="151">
        <v>3</v>
      </c>
      <c r="M39" s="63">
        <v>9.14</v>
      </c>
    </row>
    <row r="40" spans="1:13" ht="15.75" thickBot="1" x14ac:dyDescent="0.3">
      <c r="A40" s="216"/>
      <c r="B40" s="55" t="s">
        <v>107</v>
      </c>
      <c r="C40" s="57">
        <v>7</v>
      </c>
      <c r="D40" s="57" t="str">
        <f>VLOOKUP(C40,Entries!E:P,12,FALSE)</f>
        <v>Kristy Davis</v>
      </c>
      <c r="E40" s="57" t="str">
        <f>VLOOKUP(C40,Entries!E:Q,13,FALSE)</f>
        <v>Blaencanaid Larry Potter</v>
      </c>
      <c r="F40" s="57">
        <f>VLOOKUP(C40,'Riding Test'!$C$4:$M$54,11,FALSE)</f>
        <v>21</v>
      </c>
      <c r="G40" s="250">
        <f>SMALL(F40:F43,1)+SMALL(F40:F43,2)+SMALL(F40:F43,3)</f>
        <v>43</v>
      </c>
      <c r="H40" s="240"/>
      <c r="J40" t="str">
        <f>VLOOKUP(C40,Entries!E:S,15,FALSE)</f>
        <v>Southerndown</v>
      </c>
    </row>
    <row r="41" spans="1:13" ht="15.75" thickBot="1" x14ac:dyDescent="0.3">
      <c r="A41" s="132">
        <v>15</v>
      </c>
      <c r="B41" s="5"/>
      <c r="C41" s="3">
        <v>20</v>
      </c>
      <c r="D41" s="3" t="str">
        <f>VLOOKUP(C41,Entries!E:P,12,FALSE)</f>
        <v>Suzie Pugh</v>
      </c>
      <c r="E41" s="3" t="str">
        <f>VLOOKUP(C41,Entries!E:Q,13,FALSE)</f>
        <v>Epiny</v>
      </c>
      <c r="F41" s="57">
        <f>VLOOKUP(C41,'Riding Test'!$C$4:$M$54,11,FALSE)</f>
        <v>16</v>
      </c>
      <c r="G41" s="251"/>
      <c r="H41" s="241"/>
      <c r="J41" t="str">
        <f>VLOOKUP(C41,Entries!E:S,15,FALSE)</f>
        <v>Southerndown</v>
      </c>
    </row>
    <row r="42" spans="1:13" ht="15.75" thickBot="1" x14ac:dyDescent="0.3">
      <c r="A42" s="132"/>
      <c r="B42" s="5"/>
      <c r="C42" s="3">
        <v>31</v>
      </c>
      <c r="D42" s="3" t="str">
        <f>VLOOKUP(C42,Entries!E:P,12,FALSE)</f>
        <v>Tania Matthews</v>
      </c>
      <c r="E42" s="3" t="str">
        <f>VLOOKUP(C42,Entries!E:Q,13,FALSE)</f>
        <v>Parc Ffynnon Mr Steelman</v>
      </c>
      <c r="F42" s="57">
        <f>VLOOKUP(C42,'Riding Test'!$C$4:$M$54,11,FALSE)</f>
        <v>19</v>
      </c>
      <c r="G42" s="251"/>
      <c r="H42" s="241"/>
      <c r="J42" t="str">
        <f>VLOOKUP(C42,Entries!E:S,15,FALSE)</f>
        <v>Southerndown</v>
      </c>
    </row>
    <row r="43" spans="1:13" ht="15.75" thickBot="1" x14ac:dyDescent="0.3">
      <c r="A43" s="217"/>
      <c r="B43" s="56"/>
      <c r="C43" s="58">
        <v>43</v>
      </c>
      <c r="D43" s="58" t="str">
        <f>VLOOKUP(C43,Entries!E:P,12,FALSE)</f>
        <v>Elizabeth Morgan</v>
      </c>
      <c r="E43" s="58" t="str">
        <f>VLOOKUP(C43,Entries!E:Q,13,FALSE)</f>
        <v>Little Daisy</v>
      </c>
      <c r="F43" s="57">
        <f>VLOOKUP(C43,'Riding Test'!$C$4:$M$54,11,FALSE)</f>
        <v>8</v>
      </c>
      <c r="G43" s="252"/>
      <c r="H43" s="242"/>
      <c r="J43" t="str">
        <f>VLOOKUP(C43,Entries!E:S,15,FALSE)</f>
        <v>Southerndown</v>
      </c>
    </row>
    <row r="44" spans="1:13" ht="15.75" thickBot="1" x14ac:dyDescent="0.3">
      <c r="A44" s="216"/>
      <c r="B44" s="55" t="s">
        <v>33</v>
      </c>
      <c r="C44" s="57">
        <v>8</v>
      </c>
      <c r="D44" s="57" t="str">
        <f>VLOOKUP(C44,Entries!E:P,12,FALSE)</f>
        <v>Matthew Buckland</v>
      </c>
      <c r="E44" s="57" t="str">
        <f>VLOOKUP(C44,Entries!E:Q,13,FALSE)</f>
        <v>Don Orchards Pride</v>
      </c>
      <c r="F44" s="57">
        <f>VLOOKUP(C44,'Riding Test'!$C$4:$M$54,11,FALSE)</f>
        <v>5</v>
      </c>
      <c r="G44" s="250">
        <f>SMALL(F44:F47,1)+SMALL(F44:F47,2)+SMALL(F44:F47,3)</f>
        <v>8</v>
      </c>
      <c r="H44" s="240"/>
      <c r="J44" t="str">
        <f>VLOOKUP(C44,Entries!E:S,15,FALSE)</f>
        <v>Swindon</v>
      </c>
    </row>
    <row r="45" spans="1:13" ht="15.75" thickBot="1" x14ac:dyDescent="0.3">
      <c r="A45" s="132">
        <v>9</v>
      </c>
      <c r="B45" s="5"/>
      <c r="C45" s="3">
        <v>21</v>
      </c>
      <c r="D45" s="3" t="str">
        <f>VLOOKUP(C45,Entries!E:P,12,FALSE)</f>
        <v>hannah Stanley</v>
      </c>
      <c r="E45" s="3" t="str">
        <f>VLOOKUP(C45,Entries!E:Q,13,FALSE)</f>
        <v>Here Comes Trouble</v>
      </c>
      <c r="F45" s="57">
        <f>VLOOKUP(C45,'Riding Test'!$C$4:$M$54,11,FALSE)</f>
        <v>2</v>
      </c>
      <c r="G45" s="251"/>
      <c r="H45" s="241"/>
      <c r="J45" t="str">
        <f>VLOOKUP(C45,Entries!E:S,15,FALSE)</f>
        <v>Swindon</v>
      </c>
    </row>
    <row r="46" spans="1:13" ht="15.75" thickBot="1" x14ac:dyDescent="0.3">
      <c r="A46" s="132"/>
      <c r="B46" s="5"/>
      <c r="C46" s="3">
        <v>32</v>
      </c>
      <c r="D46" s="3" t="str">
        <f>VLOOKUP(C46,Entries!E:P,12,FALSE)</f>
        <v>Lindsay Cook</v>
      </c>
      <c r="E46" s="3" t="str">
        <f>VLOOKUP(C46,Entries!E:Q,13,FALSE)</f>
        <v>Laurozel Lucky Moonmist</v>
      </c>
      <c r="F46" s="57">
        <f>VLOOKUP(C46,'Riding Test'!$C$4:$M$54,11,FALSE)</f>
        <v>9</v>
      </c>
      <c r="G46" s="251"/>
      <c r="H46" s="241"/>
      <c r="J46" t="str">
        <f>VLOOKUP(C46,Entries!E:S,15,FALSE)</f>
        <v>Swindon</v>
      </c>
    </row>
    <row r="47" spans="1:13" ht="15.75" thickBot="1" x14ac:dyDescent="0.3">
      <c r="A47" s="217"/>
      <c r="B47" s="56"/>
      <c r="C47" s="58">
        <v>44</v>
      </c>
      <c r="D47" s="58" t="str">
        <f>VLOOKUP(C47,Entries!E:P,12,FALSE)</f>
        <v>Helen Vitale</v>
      </c>
      <c r="E47" s="58" t="str">
        <f>VLOOKUP(C47,Entries!E:Q,13,FALSE)</f>
        <v>Harnells Erasmus</v>
      </c>
      <c r="F47" s="57">
        <f>VLOOKUP(C47,'Riding Test'!$C$4:$M$54,11,FALSE)</f>
        <v>1</v>
      </c>
      <c r="G47" s="252"/>
      <c r="H47" s="242">
        <v>1</v>
      </c>
      <c r="J47" t="str">
        <f>VLOOKUP(C47,Entries!E:S,15,FALSE)</f>
        <v>Swindon</v>
      </c>
    </row>
    <row r="48" spans="1:13" ht="15.75" thickBot="1" x14ac:dyDescent="0.3">
      <c r="A48" s="216"/>
      <c r="B48" s="55" t="s">
        <v>39</v>
      </c>
      <c r="C48" s="57">
        <v>9</v>
      </c>
      <c r="D48" s="57" t="str">
        <f>VLOOKUP(C48,Entries!E:P,12,FALSE)</f>
        <v>Laura Watts</v>
      </c>
      <c r="E48" s="57" t="str">
        <f>VLOOKUP(C48,Entries!E:Q,13,FALSE)</f>
        <v>Chapalowe Be a Star</v>
      </c>
      <c r="F48" s="57">
        <f>VLOOKUP(C48,'Riding Test'!$C$4:$M$54,11,FALSE)</f>
        <v>9</v>
      </c>
      <c r="G48" s="250">
        <f>SMALL(F48:F51,1)+SMALL(F48:F51,2)+SMALL(F48:F51,3)</f>
        <v>24</v>
      </c>
      <c r="H48" s="240"/>
      <c r="J48" t="str">
        <f>VLOOKUP(C48,Entries!E:S,15,FALSE)</f>
        <v>Wessex Gold</v>
      </c>
    </row>
    <row r="49" spans="1:10" ht="15.75" thickBot="1" x14ac:dyDescent="0.3">
      <c r="A49" s="132">
        <v>9</v>
      </c>
      <c r="B49" s="5"/>
      <c r="C49" s="3">
        <v>22</v>
      </c>
      <c r="D49" s="3" t="str">
        <f>VLOOKUP(C49,Entries!E:P,12,FALSE)</f>
        <v>Abbie Robins</v>
      </c>
      <c r="E49" s="3" t="str">
        <f>VLOOKUP(C49,Entries!E:Q,13,FALSE)</f>
        <v>Adrian the 2nd</v>
      </c>
      <c r="F49" s="57">
        <f>VLOOKUP(C49,'Riding Test'!$C$4:$M$54,11,FALSE)</f>
        <v>10</v>
      </c>
      <c r="G49" s="251"/>
      <c r="H49" s="241"/>
      <c r="J49" t="str">
        <f>VLOOKUP(C49,Entries!E:S,15,FALSE)</f>
        <v>Wessex Gold</v>
      </c>
    </row>
    <row r="50" spans="1:10" ht="15.75" thickBot="1" x14ac:dyDescent="0.3">
      <c r="A50" s="132"/>
      <c r="B50" s="5"/>
      <c r="C50" s="3">
        <v>33</v>
      </c>
      <c r="D50" s="3" t="str">
        <f>VLOOKUP(C50,Entries!E:P,12,FALSE)</f>
        <v>Morgan Kent</v>
      </c>
      <c r="E50" s="3" t="str">
        <f>VLOOKUP(C50,Entries!E:Q,13,FALSE)</f>
        <v>Clancy's Boy</v>
      </c>
      <c r="F50" s="57">
        <f>VLOOKUP(C50,'Riding Test'!$C$4:$M$54,11,FALSE)</f>
        <v>5</v>
      </c>
      <c r="G50" s="251"/>
      <c r="H50" s="241"/>
      <c r="J50" t="str">
        <f>VLOOKUP(C50,Entries!E:S,15,FALSE)</f>
        <v>Wessex Gold</v>
      </c>
    </row>
    <row r="51" spans="1:10" ht="15.75" thickBot="1" x14ac:dyDescent="0.3">
      <c r="A51" s="217"/>
      <c r="B51" s="56"/>
      <c r="C51" s="58">
        <v>45</v>
      </c>
      <c r="D51" s="58" t="str">
        <f>VLOOKUP(C51,Entries!E:P,12,FALSE)</f>
        <v>Nicola Allen</v>
      </c>
      <c r="E51" s="58" t="str">
        <f>VLOOKUP(C51,Entries!E:Q,13,FALSE)</f>
        <v>Skehard Grey</v>
      </c>
      <c r="F51" s="57">
        <f>VLOOKUP(C51,'Riding Test'!$C$4:$M$54,11,FALSE)</f>
        <v>13</v>
      </c>
      <c r="G51" s="252"/>
      <c r="H51" s="242">
        <v>4</v>
      </c>
      <c r="J51" t="str">
        <f>VLOOKUP(C51,Entries!E:S,15,FALSE)</f>
        <v>Wessex Gold</v>
      </c>
    </row>
    <row r="52" spans="1:10" x14ac:dyDescent="0.25">
      <c r="H52" s="145"/>
    </row>
    <row r="53" spans="1:10" x14ac:dyDescent="0.25">
      <c r="H53" s="145"/>
    </row>
  </sheetData>
  <mergeCells count="12">
    <mergeCell ref="G4:G7"/>
    <mergeCell ref="G44:G47"/>
    <mergeCell ref="G48:G51"/>
    <mergeCell ref="G16:G19"/>
    <mergeCell ref="G28:G31"/>
    <mergeCell ref="G36:G39"/>
    <mergeCell ref="G8:G11"/>
    <mergeCell ref="G12:G15"/>
    <mergeCell ref="G40:G43"/>
    <mergeCell ref="G20:G23"/>
    <mergeCell ref="G24:G27"/>
    <mergeCell ref="G32:G35"/>
  </mergeCells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zoomScaleNormal="100" zoomScaleSheetLayoutView="80" workbookViewId="0">
      <selection activeCell="L86" sqref="L86"/>
    </sheetView>
  </sheetViews>
  <sheetFormatPr defaultRowHeight="15" x14ac:dyDescent="0.25"/>
  <cols>
    <col min="2" max="2" width="15.140625" bestFit="1" customWidth="1"/>
    <col min="4" max="4" width="19.28515625" bestFit="1" customWidth="1"/>
    <col min="5" max="5" width="24.42578125" customWidth="1"/>
    <col min="6" max="6" width="0" hidden="1" customWidth="1"/>
    <col min="11" max="11" width="9.140625" style="210"/>
    <col min="12" max="12" width="23.42578125" customWidth="1"/>
    <col min="14" max="16" width="0" hidden="1" customWidth="1"/>
  </cols>
  <sheetData>
    <row r="1" spans="1:16" x14ac:dyDescent="0.2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9</v>
      </c>
      <c r="H1" t="s">
        <v>13</v>
      </c>
      <c r="I1" t="s">
        <v>14</v>
      </c>
      <c r="J1" t="s">
        <v>15</v>
      </c>
      <c r="K1" s="210" t="s">
        <v>16</v>
      </c>
      <c r="L1" t="s">
        <v>17</v>
      </c>
      <c r="N1" t="s">
        <v>193</v>
      </c>
      <c r="P1" s="59">
        <v>290</v>
      </c>
    </row>
    <row r="2" spans="1:16" ht="21" x14ac:dyDescent="0.35">
      <c r="A2" s="215" t="s">
        <v>649</v>
      </c>
    </row>
    <row r="3" spans="1:16" x14ac:dyDescent="0.25">
      <c r="A3" t="s">
        <v>0</v>
      </c>
      <c r="B3" t="s">
        <v>1</v>
      </c>
      <c r="C3" t="s">
        <v>3</v>
      </c>
      <c r="D3" t="s">
        <v>4</v>
      </c>
      <c r="E3" t="s">
        <v>5</v>
      </c>
      <c r="F3" t="s">
        <v>6</v>
      </c>
      <c r="G3" t="s">
        <v>9</v>
      </c>
      <c r="H3" t="s">
        <v>13</v>
      </c>
      <c r="I3" t="s">
        <v>14</v>
      </c>
      <c r="J3" t="s">
        <v>15</v>
      </c>
      <c r="K3" s="210" t="s">
        <v>16</v>
      </c>
      <c r="L3" t="s">
        <v>17</v>
      </c>
    </row>
    <row r="4" spans="1:16" ht="15.75" thickBot="1" x14ac:dyDescent="0.3">
      <c r="C4" t="s">
        <v>71</v>
      </c>
    </row>
    <row r="5" spans="1:16" x14ac:dyDescent="0.25">
      <c r="A5" s="60"/>
      <c r="B5" s="52" t="s">
        <v>565</v>
      </c>
      <c r="C5" s="3">
        <v>59</v>
      </c>
      <c r="D5" s="3" t="s">
        <v>547</v>
      </c>
      <c r="E5" s="3" t="s">
        <v>548</v>
      </c>
      <c r="F5" s="9">
        <f>+F4+0.07</f>
        <v>7.0000000000000007E-2</v>
      </c>
      <c r="G5" s="3">
        <v>2</v>
      </c>
      <c r="H5" s="3">
        <f>VLOOKUP(C5,'Prelim entry sheet'!A:C,2,FALSE)</f>
        <v>241.5</v>
      </c>
      <c r="I5" s="3">
        <f>VLOOKUP(C5,'Prelim entry sheet'!A:C,3,FALSE)</f>
        <v>84</v>
      </c>
      <c r="J5" s="3">
        <f t="shared" ref="J5:J28" si="0">H5</f>
        <v>241.5</v>
      </c>
      <c r="K5" s="211">
        <f t="shared" ref="K5:K27" si="1">J5/P$1</f>
        <v>0.83275862068965523</v>
      </c>
      <c r="L5" s="3">
        <v>1</v>
      </c>
      <c r="N5" t="str">
        <f>VLOOKUP(C5,Entries!G:S,13,FALSE)</f>
        <v>Kingsleaze</v>
      </c>
      <c r="O5">
        <f>VLOOKUP(C5,Entries!G:T,14,FALSE)</f>
        <v>9</v>
      </c>
    </row>
    <row r="6" spans="1:16" x14ac:dyDescent="0.25">
      <c r="A6" s="62"/>
      <c r="B6" s="52" t="s">
        <v>559</v>
      </c>
      <c r="C6" s="3">
        <v>53</v>
      </c>
      <c r="D6" s="3" t="s">
        <v>31</v>
      </c>
      <c r="E6" s="3" t="s">
        <v>209</v>
      </c>
      <c r="F6" s="9">
        <f>+F5+0.07</f>
        <v>0.14000000000000001</v>
      </c>
      <c r="G6" s="3">
        <v>2</v>
      </c>
      <c r="H6" s="3">
        <f>VLOOKUP(C6,'Prelim entry sheet'!A:C,2,FALSE)</f>
        <v>212.5</v>
      </c>
      <c r="I6" s="3">
        <f>VLOOKUP(C6,'Prelim entry sheet'!A:C,3,FALSE)</f>
        <v>74</v>
      </c>
      <c r="J6" s="3">
        <f t="shared" si="0"/>
        <v>212.5</v>
      </c>
      <c r="K6" s="211">
        <f t="shared" si="1"/>
        <v>0.73275862068965514</v>
      </c>
      <c r="L6" s="3">
        <v>2</v>
      </c>
      <c r="N6" t="str">
        <f>VLOOKUP(C6,Entries!G:S,13,FALSE)</f>
        <v>Cotswold Edge</v>
      </c>
      <c r="O6">
        <f>VLOOKUP(C6,Entries!G:T,14,FALSE)</f>
        <v>9</v>
      </c>
    </row>
    <row r="7" spans="1:16" x14ac:dyDescent="0.25">
      <c r="A7" s="62"/>
      <c r="B7" s="52" t="s">
        <v>572</v>
      </c>
      <c r="C7" s="3">
        <v>66</v>
      </c>
      <c r="D7" s="3" t="s">
        <v>488</v>
      </c>
      <c r="E7" s="3" t="s">
        <v>489</v>
      </c>
      <c r="F7" s="9">
        <f>+F6+0.06</f>
        <v>0.2</v>
      </c>
      <c r="G7" s="3">
        <v>2</v>
      </c>
      <c r="H7" s="3">
        <f>VLOOKUP(C7,'Prelim entry sheet'!A:C,2,FALSE)</f>
        <v>206.5</v>
      </c>
      <c r="I7" s="3">
        <f>VLOOKUP(C7,'Prelim entry sheet'!A:C,3,FALSE)</f>
        <v>71</v>
      </c>
      <c r="J7" s="3">
        <f t="shared" si="0"/>
        <v>206.5</v>
      </c>
      <c r="K7" s="211">
        <f t="shared" si="1"/>
        <v>0.71206896551724141</v>
      </c>
      <c r="L7" s="3">
        <v>3</v>
      </c>
      <c r="N7" t="str">
        <f>VLOOKUP(C7,Entries!G:S,13,FALSE)</f>
        <v>Bewdley</v>
      </c>
      <c r="O7">
        <f>VLOOKUP(C7,Entries!G:T,14,FALSE)</f>
        <v>18</v>
      </c>
    </row>
    <row r="8" spans="1:16" x14ac:dyDescent="0.25">
      <c r="A8" s="62"/>
      <c r="B8" s="52" t="s">
        <v>561</v>
      </c>
      <c r="C8" s="3">
        <v>55</v>
      </c>
      <c r="D8" s="3" t="s">
        <v>323</v>
      </c>
      <c r="E8" s="3" t="s">
        <v>324</v>
      </c>
      <c r="F8" s="9">
        <f>+F7+0.07</f>
        <v>0.27</v>
      </c>
      <c r="G8" s="3">
        <v>2</v>
      </c>
      <c r="H8" s="3">
        <f>VLOOKUP(C8,'Prelim entry sheet'!A:C,2,FALSE)</f>
        <v>205.5</v>
      </c>
      <c r="I8" s="3">
        <f>VLOOKUP(C8,'Prelim entry sheet'!A:C,3,FALSE)</f>
        <v>68</v>
      </c>
      <c r="J8" s="3">
        <f t="shared" si="0"/>
        <v>205.5</v>
      </c>
      <c r="K8" s="211">
        <f t="shared" si="1"/>
        <v>0.70862068965517244</v>
      </c>
      <c r="L8" s="3">
        <v>4</v>
      </c>
      <c r="N8" t="str">
        <f>VLOOKUP(C8,Entries!G:S,13,FALSE)</f>
        <v>Exeter</v>
      </c>
      <c r="O8">
        <f>VLOOKUP(C8,Entries!G:T,14,FALSE)</f>
        <v>12</v>
      </c>
    </row>
    <row r="9" spans="1:16" x14ac:dyDescent="0.25">
      <c r="A9" s="62"/>
      <c r="B9" s="52" t="s">
        <v>579</v>
      </c>
      <c r="C9" s="3">
        <v>73</v>
      </c>
      <c r="D9" s="3" t="s">
        <v>517</v>
      </c>
      <c r="E9" s="3" t="s">
        <v>521</v>
      </c>
      <c r="F9" s="9">
        <v>11.42</v>
      </c>
      <c r="G9" s="3">
        <v>2</v>
      </c>
      <c r="H9" s="3">
        <f>VLOOKUP(C9,'Prelim entry sheet'!A:C,2,FALSE)</f>
        <v>201.5</v>
      </c>
      <c r="I9" s="3">
        <f>VLOOKUP(C9,'Prelim entry sheet'!A:C,3,FALSE)</f>
        <v>70</v>
      </c>
      <c r="J9" s="3">
        <f t="shared" si="0"/>
        <v>201.5</v>
      </c>
      <c r="K9" s="211">
        <f t="shared" si="1"/>
        <v>0.69482758620689655</v>
      </c>
      <c r="L9" s="3">
        <v>5</v>
      </c>
      <c r="N9" t="str">
        <f>VLOOKUP(C9,Entries!G:S,13,FALSE)</f>
        <v>Y Fenni</v>
      </c>
      <c r="O9">
        <f>VLOOKUP(C9,Entries!G:T,14,FALSE)</f>
        <v>15</v>
      </c>
    </row>
    <row r="10" spans="1:16" x14ac:dyDescent="0.25">
      <c r="A10" s="62"/>
      <c r="B10" s="52" t="s">
        <v>562</v>
      </c>
      <c r="C10" s="3">
        <v>56</v>
      </c>
      <c r="D10" s="3" t="s">
        <v>236</v>
      </c>
      <c r="E10" s="3" t="s">
        <v>237</v>
      </c>
      <c r="F10" s="9">
        <f>+F9+0.06</f>
        <v>11.48</v>
      </c>
      <c r="G10" s="3">
        <v>2</v>
      </c>
      <c r="H10" s="3">
        <f>VLOOKUP(C10,'Prelim entry sheet'!A:C,2,FALSE)</f>
        <v>196</v>
      </c>
      <c r="I10" s="3">
        <f>VLOOKUP(C10,'Prelim entry sheet'!A:C,3,FALSE)</f>
        <v>68</v>
      </c>
      <c r="J10" s="3">
        <f t="shared" si="0"/>
        <v>196</v>
      </c>
      <c r="K10" s="211">
        <f t="shared" si="1"/>
        <v>0.67586206896551726</v>
      </c>
      <c r="L10" s="3">
        <v>6</v>
      </c>
      <c r="N10" t="str">
        <f>VLOOKUP(C10,Entries!G:S,13,FALSE)</f>
        <v>VWH</v>
      </c>
      <c r="O10">
        <f>VLOOKUP(C10,Entries!G:T,14,FALSE)</f>
        <v>9</v>
      </c>
    </row>
    <row r="11" spans="1:16" x14ac:dyDescent="0.25">
      <c r="A11" s="62"/>
      <c r="B11" s="52" t="s">
        <v>566</v>
      </c>
      <c r="C11" s="3">
        <v>60</v>
      </c>
      <c r="D11" s="3" t="s">
        <v>439</v>
      </c>
      <c r="E11" s="3" t="s">
        <v>440</v>
      </c>
      <c r="F11" s="9">
        <v>10.050000000000001</v>
      </c>
      <c r="G11" s="3">
        <v>2</v>
      </c>
      <c r="H11" s="3">
        <f>VLOOKUP(C11,'Prelim entry sheet'!A:C,2,FALSE)</f>
        <v>195.5</v>
      </c>
      <c r="I11" s="3">
        <f>VLOOKUP(C11,'Prelim entry sheet'!A:C,3,FALSE)</f>
        <v>68</v>
      </c>
      <c r="J11" s="3">
        <f t="shared" si="0"/>
        <v>195.5</v>
      </c>
      <c r="K11" s="211">
        <f t="shared" si="1"/>
        <v>0.67413793103448272</v>
      </c>
      <c r="L11" s="3">
        <v>7</v>
      </c>
      <c r="N11" t="str">
        <f>VLOOKUP(C11,Entries!G:S,13,FALSE)</f>
        <v>Hereford</v>
      </c>
      <c r="O11">
        <f>VLOOKUP(C11,Entries!G:T,14,FALSE)</f>
        <v>15</v>
      </c>
    </row>
    <row r="12" spans="1:16" x14ac:dyDescent="0.25">
      <c r="A12" s="62"/>
      <c r="B12" s="52" t="s">
        <v>576</v>
      </c>
      <c r="C12" s="3">
        <v>70</v>
      </c>
      <c r="D12" s="3" t="s">
        <v>382</v>
      </c>
      <c r="E12" s="3" t="s">
        <v>383</v>
      </c>
      <c r="F12" s="9">
        <f>+F11+0.06</f>
        <v>10.110000000000001</v>
      </c>
      <c r="G12" s="3">
        <v>2</v>
      </c>
      <c r="H12" s="3">
        <f>VLOOKUP(C12,'Prelim entry sheet'!A:C,2,FALSE)</f>
        <v>193</v>
      </c>
      <c r="I12" s="3">
        <f>VLOOKUP(C12,'Prelim entry sheet'!A:C,3,FALSE)</f>
        <v>69</v>
      </c>
      <c r="J12" s="3">
        <f t="shared" si="0"/>
        <v>193</v>
      </c>
      <c r="K12" s="211">
        <f t="shared" si="1"/>
        <v>0.66551724137931034</v>
      </c>
      <c r="L12" s="3">
        <v>8</v>
      </c>
      <c r="N12" t="str">
        <f>VLOOKUP(C12,Entries!G:S,13,FALSE)</f>
        <v>Vale of Arrow</v>
      </c>
      <c r="O12">
        <f>VLOOKUP(C12,Entries!G:T,14,FALSE)</f>
        <v>15</v>
      </c>
    </row>
    <row r="13" spans="1:16" x14ac:dyDescent="0.25">
      <c r="A13" s="202"/>
      <c r="B13" s="52" t="s">
        <v>568</v>
      </c>
      <c r="C13" s="3">
        <v>62</v>
      </c>
      <c r="D13" s="3" t="s">
        <v>376</v>
      </c>
      <c r="E13" s="3" t="s">
        <v>377</v>
      </c>
      <c r="F13" s="9">
        <v>10.3</v>
      </c>
      <c r="G13" s="3">
        <v>2</v>
      </c>
      <c r="H13" s="3">
        <f>VLOOKUP(C13,'Prelim entry sheet'!A:C,2,FALSE)</f>
        <v>192</v>
      </c>
      <c r="I13" s="3">
        <f>VLOOKUP(C13,'Prelim entry sheet'!A:C,3,FALSE)</f>
        <v>66</v>
      </c>
      <c r="J13" s="3">
        <f t="shared" si="0"/>
        <v>192</v>
      </c>
      <c r="K13" s="211">
        <f t="shared" si="1"/>
        <v>0.66206896551724137</v>
      </c>
      <c r="L13" s="3">
        <v>9</v>
      </c>
      <c r="N13" t="str">
        <f>VLOOKUP(C13,Entries!G:S,13,FALSE)</f>
        <v>Sid and Otter</v>
      </c>
      <c r="O13">
        <f>VLOOKUP(C13,Entries!G:T,14,FALSE)</f>
        <v>12</v>
      </c>
    </row>
    <row r="14" spans="1:16" x14ac:dyDescent="0.25">
      <c r="A14" s="62"/>
      <c r="B14" s="52" t="s">
        <v>573</v>
      </c>
      <c r="C14" s="3">
        <v>67</v>
      </c>
      <c r="D14" s="3" t="s">
        <v>56</v>
      </c>
      <c r="E14" s="3" t="s">
        <v>57</v>
      </c>
      <c r="F14" s="9">
        <v>11.03</v>
      </c>
      <c r="G14" s="3">
        <v>2</v>
      </c>
      <c r="H14" s="3">
        <f>VLOOKUP(C14,'Prelim entry sheet'!A:C,2,FALSE)</f>
        <v>191</v>
      </c>
      <c r="I14" s="3">
        <f>VLOOKUP(C14,'Prelim entry sheet'!A:C,3,FALSE)</f>
        <v>67</v>
      </c>
      <c r="J14" s="3">
        <f t="shared" si="0"/>
        <v>191</v>
      </c>
      <c r="K14" s="211">
        <f t="shared" si="1"/>
        <v>0.6586206896551724</v>
      </c>
      <c r="L14" s="3">
        <v>10</v>
      </c>
      <c r="N14" t="str">
        <f>VLOOKUP(C14,Entries!G:S,13,FALSE)</f>
        <v>Cheltenham</v>
      </c>
      <c r="O14">
        <f>VLOOKUP(C14,Entries!G:T,14,FALSE)</f>
        <v>18</v>
      </c>
    </row>
    <row r="15" spans="1:16" x14ac:dyDescent="0.25">
      <c r="A15" s="62"/>
      <c r="B15" s="52" t="s">
        <v>557</v>
      </c>
      <c r="C15" s="3">
        <v>51</v>
      </c>
      <c r="D15" s="3" t="s">
        <v>366</v>
      </c>
      <c r="E15" s="3" t="s">
        <v>529</v>
      </c>
      <c r="F15" s="9">
        <f>+F14+0.07</f>
        <v>11.1</v>
      </c>
      <c r="G15" s="3">
        <v>2</v>
      </c>
      <c r="H15" s="3">
        <f>VLOOKUP(C15,'Prelim entry sheet'!A:C,2,FALSE)</f>
        <v>190.5</v>
      </c>
      <c r="I15" s="3">
        <f>VLOOKUP(C15,'Prelim entry sheet'!A:C,3,FALSE)</f>
        <v>66</v>
      </c>
      <c r="J15" s="3">
        <f t="shared" si="0"/>
        <v>190.5</v>
      </c>
      <c r="K15" s="211">
        <f t="shared" si="1"/>
        <v>0.65689655172413797</v>
      </c>
      <c r="L15" s="3">
        <v>11</v>
      </c>
      <c r="N15" t="str">
        <f>VLOOKUP(C15,Entries!G:S,13,FALSE)</f>
        <v>SWDG</v>
      </c>
      <c r="O15">
        <f>VLOOKUP(C15,Entries!G:T,14,FALSE)</f>
        <v>12</v>
      </c>
    </row>
    <row r="16" spans="1:16" x14ac:dyDescent="0.25">
      <c r="A16" s="62"/>
      <c r="B16" s="52" t="s">
        <v>577</v>
      </c>
      <c r="C16" s="3">
        <v>71</v>
      </c>
      <c r="D16" s="3" t="s">
        <v>398</v>
      </c>
      <c r="E16" s="3" t="s">
        <v>399</v>
      </c>
      <c r="F16" s="9">
        <f>F15+0.07</f>
        <v>11.17</v>
      </c>
      <c r="G16" s="3">
        <v>2</v>
      </c>
      <c r="H16" s="3">
        <f>VLOOKUP(C16,'Prelim entry sheet'!A:C,2,FALSE)</f>
        <v>188</v>
      </c>
      <c r="I16" s="3">
        <f>VLOOKUP(C16,'Prelim entry sheet'!A:C,3,FALSE)</f>
        <v>66</v>
      </c>
      <c r="J16" s="3">
        <f t="shared" si="0"/>
        <v>188</v>
      </c>
      <c r="K16" s="211">
        <f t="shared" si="1"/>
        <v>0.64827586206896548</v>
      </c>
      <c r="L16" s="3">
        <v>12</v>
      </c>
      <c r="N16" t="str">
        <f>VLOOKUP(C16,Entries!G:S,13,FALSE)</f>
        <v>Vale of Arrow</v>
      </c>
      <c r="O16">
        <f>VLOOKUP(C16,Entries!G:T,14,FALSE)</f>
        <v>15</v>
      </c>
    </row>
    <row r="17" spans="1:15" x14ac:dyDescent="0.25">
      <c r="A17" s="62"/>
      <c r="B17" s="52" t="s">
        <v>574</v>
      </c>
      <c r="C17" s="3">
        <v>68</v>
      </c>
      <c r="D17" s="3" t="s">
        <v>390</v>
      </c>
      <c r="E17" s="3" t="s">
        <v>391</v>
      </c>
      <c r="F17" s="9">
        <f>+F16+0.06</f>
        <v>11.23</v>
      </c>
      <c r="G17" s="3">
        <v>2</v>
      </c>
      <c r="H17" s="3">
        <f>VLOOKUP(C17,'Prelim entry sheet'!A:C,2,FALSE)</f>
        <v>183</v>
      </c>
      <c r="I17" s="3">
        <f>VLOOKUP(C17,'Prelim entry sheet'!A:C,3,FALSE)</f>
        <v>64</v>
      </c>
      <c r="J17" s="3">
        <f t="shared" si="0"/>
        <v>183</v>
      </c>
      <c r="K17" s="211">
        <f t="shared" si="1"/>
        <v>0.63103448275862073</v>
      </c>
      <c r="L17" s="3">
        <v>13</v>
      </c>
    </row>
    <row r="18" spans="1:15" x14ac:dyDescent="0.25">
      <c r="A18" s="62"/>
      <c r="B18" s="52" t="s">
        <v>575</v>
      </c>
      <c r="C18" s="3">
        <v>69</v>
      </c>
      <c r="D18" s="3" t="s">
        <v>188</v>
      </c>
      <c r="E18" s="3" t="s">
        <v>40</v>
      </c>
      <c r="F18" s="9">
        <f>F17+0.07</f>
        <v>11.3</v>
      </c>
      <c r="G18" s="3">
        <v>2</v>
      </c>
      <c r="H18" s="3">
        <f>VLOOKUP(C18,'Prelim entry sheet'!A:C,2,FALSE)</f>
        <v>182.5</v>
      </c>
      <c r="I18" s="3">
        <f>VLOOKUP(C18,'Prelim entry sheet'!A:C,3,FALSE)</f>
        <v>63</v>
      </c>
      <c r="J18" s="3">
        <f t="shared" si="0"/>
        <v>182.5</v>
      </c>
      <c r="K18" s="211">
        <f t="shared" si="1"/>
        <v>0.62931034482758619</v>
      </c>
      <c r="L18" s="3">
        <v>14</v>
      </c>
      <c r="N18" t="str">
        <f>VLOOKUP(C18,Entries!G:S,13,FALSE)</f>
        <v>Wessex Gold</v>
      </c>
      <c r="O18">
        <f>VLOOKUP(C18,Entries!G:T,14,FALSE)</f>
        <v>9</v>
      </c>
    </row>
    <row r="19" spans="1:15" x14ac:dyDescent="0.25">
      <c r="A19" s="62"/>
      <c r="B19" s="52" t="s">
        <v>569</v>
      </c>
      <c r="C19" s="3">
        <v>63</v>
      </c>
      <c r="D19" s="3" t="s">
        <v>258</v>
      </c>
      <c r="E19" s="3" t="s">
        <v>259</v>
      </c>
      <c r="F19" s="9">
        <f>F18+0.07</f>
        <v>11.370000000000001</v>
      </c>
      <c r="G19" s="3">
        <v>2</v>
      </c>
      <c r="H19" s="3">
        <f>VLOOKUP(C19,'Prelim entry sheet'!A:C,2,FALSE)</f>
        <v>182</v>
      </c>
      <c r="I19" s="3">
        <f>VLOOKUP(C19,'Prelim entry sheet'!A:C,3,FALSE)</f>
        <v>63</v>
      </c>
      <c r="J19" s="3">
        <f t="shared" si="0"/>
        <v>182</v>
      </c>
      <c r="K19" s="211">
        <f t="shared" si="1"/>
        <v>0.62758620689655176</v>
      </c>
      <c r="L19" s="3">
        <v>15</v>
      </c>
      <c r="N19" t="str">
        <f>VLOOKUP(C19,Entries!G:S,13,FALSE)</f>
        <v>Southerndown</v>
      </c>
      <c r="O19">
        <f>VLOOKUP(C19,Entries!G:T,14,FALSE)</f>
        <v>15</v>
      </c>
    </row>
    <row r="20" spans="1:15" x14ac:dyDescent="0.25">
      <c r="A20" s="62"/>
      <c r="B20" s="52" t="s">
        <v>63</v>
      </c>
      <c r="C20" s="3">
        <v>50</v>
      </c>
      <c r="D20" s="3" t="s">
        <v>554</v>
      </c>
      <c r="E20" s="3" t="s">
        <v>264</v>
      </c>
      <c r="F20" s="9">
        <v>9</v>
      </c>
      <c r="G20" s="3">
        <v>2</v>
      </c>
      <c r="H20" s="3">
        <f>VLOOKUP(C20,'Prelim entry sheet'!A:C,2,FALSE)</f>
        <v>178.5</v>
      </c>
      <c r="I20" s="3">
        <f>VLOOKUP(C20,'Prelim entry sheet'!A:C,3,FALSE)</f>
        <v>63</v>
      </c>
      <c r="J20" s="3">
        <f t="shared" si="0"/>
        <v>178.5</v>
      </c>
      <c r="K20" s="211">
        <f t="shared" si="1"/>
        <v>0.6155172413793103</v>
      </c>
      <c r="L20" s="3">
        <v>16</v>
      </c>
      <c r="N20" t="str">
        <f>VLOOKUP(C20,Entries!G:S,13,FALSE)</f>
        <v>Worcester</v>
      </c>
      <c r="O20">
        <f>VLOOKUP(C20,Entries!G:T,14,FALSE)</f>
        <v>18</v>
      </c>
    </row>
    <row r="21" spans="1:15" x14ac:dyDescent="0.25">
      <c r="A21" s="62"/>
      <c r="B21" s="52" t="s">
        <v>564</v>
      </c>
      <c r="C21" s="3">
        <v>58</v>
      </c>
      <c r="D21" s="3" t="s">
        <v>290</v>
      </c>
      <c r="E21" s="3" t="s">
        <v>550</v>
      </c>
      <c r="F21" s="9">
        <f>+F20+0.06</f>
        <v>9.06</v>
      </c>
      <c r="G21" s="3">
        <v>2</v>
      </c>
      <c r="H21" s="3">
        <f>VLOOKUP(C21,'Prelim entry sheet'!A:C,2,FALSE)</f>
        <v>178.5</v>
      </c>
      <c r="I21" s="3">
        <f>VLOOKUP(C21,'Prelim entry sheet'!A:C,3,FALSE)</f>
        <v>64</v>
      </c>
      <c r="J21" s="3">
        <f t="shared" si="0"/>
        <v>178.5</v>
      </c>
      <c r="K21" s="211">
        <f t="shared" si="1"/>
        <v>0.6155172413793103</v>
      </c>
      <c r="L21" s="3">
        <v>17</v>
      </c>
      <c r="N21" t="str">
        <f>VLOOKUP(C21,Entries!G:S,13,FALSE)</f>
        <v>Kingsleaze</v>
      </c>
      <c r="O21">
        <f>VLOOKUP(C21,Entries!G:T,14,FALSE)</f>
        <v>9</v>
      </c>
    </row>
    <row r="22" spans="1:15" x14ac:dyDescent="0.25">
      <c r="A22" s="62"/>
      <c r="B22" s="52" t="s">
        <v>578</v>
      </c>
      <c r="C22" s="3">
        <v>72</v>
      </c>
      <c r="D22" s="3" t="s">
        <v>426</v>
      </c>
      <c r="E22" s="3" t="s">
        <v>555</v>
      </c>
      <c r="F22" s="9">
        <f>+F21+0.06</f>
        <v>9.120000000000001</v>
      </c>
      <c r="G22" s="3">
        <v>2</v>
      </c>
      <c r="H22" s="3">
        <f>VLOOKUP(C22,'Prelim entry sheet'!A:C,2,FALSE)</f>
        <v>177.5</v>
      </c>
      <c r="I22" s="3">
        <f>VLOOKUP(C22,'Prelim entry sheet'!A:C,3,FALSE)</f>
        <v>64</v>
      </c>
      <c r="J22" s="3">
        <f t="shared" si="0"/>
        <v>177.5</v>
      </c>
      <c r="K22" s="211">
        <f t="shared" si="1"/>
        <v>0.61206896551724133</v>
      </c>
      <c r="L22" s="3">
        <v>18</v>
      </c>
      <c r="N22" t="str">
        <f>VLOOKUP(C22,Entries!G:S,13,FALSE)</f>
        <v>Wyvern</v>
      </c>
      <c r="O22">
        <f>VLOOKUP(C22,Entries!G:T,14,FALSE)</f>
        <v>18</v>
      </c>
    </row>
    <row r="23" spans="1:15" x14ac:dyDescent="0.25">
      <c r="A23" s="62"/>
      <c r="B23" s="52" t="s">
        <v>570</v>
      </c>
      <c r="C23" s="3">
        <v>64</v>
      </c>
      <c r="D23" s="3" t="s">
        <v>331</v>
      </c>
      <c r="E23" s="3" t="s">
        <v>332</v>
      </c>
      <c r="F23" s="9">
        <f>+F22+0.06</f>
        <v>9.1800000000000015</v>
      </c>
      <c r="G23" s="3">
        <v>2</v>
      </c>
      <c r="H23" s="3">
        <f>VLOOKUP(C23,'Prelim entry sheet'!A:C,2,FALSE)</f>
        <v>177</v>
      </c>
      <c r="I23" s="3">
        <f>VLOOKUP(C23,'Prelim entry sheet'!A:C,3,FALSE)</f>
        <v>62</v>
      </c>
      <c r="J23" s="3">
        <f t="shared" si="0"/>
        <v>177</v>
      </c>
      <c r="K23" s="211">
        <f t="shared" si="1"/>
        <v>0.6103448275862069</v>
      </c>
      <c r="L23" s="3">
        <v>19</v>
      </c>
      <c r="N23" t="str">
        <f>VLOOKUP(C23,Entries!G:S,13,FALSE)</f>
        <v>Brent Knoll</v>
      </c>
      <c r="O23">
        <f>VLOOKUP(C23,Entries!G:T,14,FALSE)</f>
        <v>12</v>
      </c>
    </row>
    <row r="24" spans="1:15" x14ac:dyDescent="0.25">
      <c r="A24" s="62"/>
      <c r="B24" s="52" t="s">
        <v>560</v>
      </c>
      <c r="C24" s="3">
        <v>54</v>
      </c>
      <c r="D24" s="3" t="s">
        <v>467</v>
      </c>
      <c r="E24" s="3" t="s">
        <v>468</v>
      </c>
      <c r="F24" s="9">
        <f>+F23+0.06</f>
        <v>9.240000000000002</v>
      </c>
      <c r="G24" s="3">
        <v>2</v>
      </c>
      <c r="H24" s="3">
        <f>VLOOKUP(C24,'Prelim entry sheet'!A:C,2,FALSE)</f>
        <v>163</v>
      </c>
      <c r="I24" s="3">
        <f>VLOOKUP(C24,'Prelim entry sheet'!A:C,3,FALSE)</f>
        <v>58</v>
      </c>
      <c r="J24" s="3">
        <f t="shared" si="0"/>
        <v>163</v>
      </c>
      <c r="K24" s="211">
        <f t="shared" si="1"/>
        <v>0.56206896551724139</v>
      </c>
      <c r="L24" s="3">
        <v>20</v>
      </c>
      <c r="N24" t="str">
        <f>VLOOKUP(C24,Entries!G:S,13,FALSE)</f>
        <v>Lamberts Castle</v>
      </c>
      <c r="O24">
        <f>VLOOKUP(C24,Entries!G:T,14,FALSE)</f>
        <v>12</v>
      </c>
    </row>
    <row r="25" spans="1:15" x14ac:dyDescent="0.25">
      <c r="A25" s="62"/>
      <c r="B25" s="52" t="s">
        <v>571</v>
      </c>
      <c r="C25" s="3">
        <v>65</v>
      </c>
      <c r="D25" s="3" t="s">
        <v>448</v>
      </c>
      <c r="E25" s="3" t="s">
        <v>449</v>
      </c>
      <c r="F25" s="9">
        <f>F24+0.07</f>
        <v>9.3100000000000023</v>
      </c>
      <c r="G25" s="3">
        <v>2</v>
      </c>
      <c r="H25" s="3">
        <f>VLOOKUP(C25,'Prelim entry sheet'!A:C,2,FALSE)</f>
        <v>151.5</v>
      </c>
      <c r="I25" s="3">
        <f>VLOOKUP(C25,'Prelim entry sheet'!A:C,3,FALSE)</f>
        <v>57</v>
      </c>
      <c r="J25" s="3">
        <f t="shared" si="0"/>
        <v>151.5</v>
      </c>
      <c r="K25" s="211">
        <f t="shared" si="1"/>
        <v>0.52241379310344827</v>
      </c>
      <c r="L25" s="3">
        <v>21</v>
      </c>
      <c r="N25" t="str">
        <f>VLOOKUP(C25,Entries!G:S,13,FALSE)</f>
        <v>Camel Valley</v>
      </c>
      <c r="O25">
        <f>VLOOKUP(C25,Entries!G:T,14,FALSE)</f>
        <v>19</v>
      </c>
    </row>
    <row r="26" spans="1:15" x14ac:dyDescent="0.25">
      <c r="A26" s="62"/>
      <c r="B26" s="52" t="s">
        <v>558</v>
      </c>
      <c r="C26" s="3">
        <v>52</v>
      </c>
      <c r="D26" s="3" t="s">
        <v>475</v>
      </c>
      <c r="E26" s="3" t="s">
        <v>476</v>
      </c>
      <c r="F26" s="9">
        <f>+F25+0.06</f>
        <v>9.3700000000000028</v>
      </c>
      <c r="G26" s="3">
        <v>2</v>
      </c>
      <c r="H26" s="3">
        <f>VLOOKUP(C26,'Prelim entry sheet'!A:C,2,FALSE)</f>
        <v>179</v>
      </c>
      <c r="I26" s="3">
        <f>VLOOKUP(C26,'Prelim entry sheet'!A:C,3,FALSE)</f>
        <v>63</v>
      </c>
      <c r="J26" s="3">
        <f t="shared" si="0"/>
        <v>179</v>
      </c>
      <c r="K26" s="211">
        <f t="shared" si="1"/>
        <v>0.61724137931034484</v>
      </c>
      <c r="L26" s="3" t="s">
        <v>713</v>
      </c>
      <c r="N26" t="str">
        <f>VLOOKUP(C26,Entries!G:S,13,FALSE)</f>
        <v>Cornwall Trec</v>
      </c>
      <c r="O26">
        <f>VLOOKUP(C26,Entries!G:T,14,FALSE)</f>
        <v>19</v>
      </c>
    </row>
    <row r="27" spans="1:15" x14ac:dyDescent="0.25">
      <c r="A27" s="62"/>
      <c r="B27" s="52" t="s">
        <v>567</v>
      </c>
      <c r="C27" s="3">
        <v>61</v>
      </c>
      <c r="D27" s="3" t="s">
        <v>312</v>
      </c>
      <c r="E27" s="3" t="s">
        <v>313</v>
      </c>
      <c r="F27" s="9">
        <f>+F26+0.07</f>
        <v>9.4400000000000031</v>
      </c>
      <c r="G27" s="3">
        <v>2</v>
      </c>
      <c r="H27" s="3">
        <f>VLOOKUP(C27,'Prelim entry sheet'!A:C,2,FALSE)</f>
        <v>186.5</v>
      </c>
      <c r="I27" s="3">
        <f>VLOOKUP(C27,'Prelim entry sheet'!A:C,3,FALSE)</f>
        <v>67</v>
      </c>
      <c r="J27" s="3">
        <f t="shared" si="0"/>
        <v>186.5</v>
      </c>
      <c r="K27" s="211">
        <f t="shared" si="1"/>
        <v>0.64310344827586208</v>
      </c>
      <c r="L27" s="3" t="s">
        <v>713</v>
      </c>
      <c r="N27" t="str">
        <f>VLOOKUP(C27,Entries!G:S,13,FALSE)</f>
        <v>Malvern Hills</v>
      </c>
      <c r="O27">
        <f>VLOOKUP(C27,Entries!G:T,14,FALSE)</f>
        <v>18</v>
      </c>
    </row>
    <row r="28" spans="1:15" x14ac:dyDescent="0.25">
      <c r="A28" s="62"/>
      <c r="B28" s="52" t="s">
        <v>563</v>
      </c>
      <c r="C28" s="3">
        <v>57</v>
      </c>
      <c r="D28" s="3" t="s">
        <v>536</v>
      </c>
      <c r="E28" s="3" t="s">
        <v>536</v>
      </c>
      <c r="F28" s="9">
        <f>+F27+0.07</f>
        <v>9.5100000000000033</v>
      </c>
      <c r="G28" s="3">
        <v>2</v>
      </c>
      <c r="H28" s="3" t="s">
        <v>536</v>
      </c>
      <c r="I28" s="3" t="s">
        <v>536</v>
      </c>
      <c r="J28" s="3" t="str">
        <f t="shared" si="0"/>
        <v>WD</v>
      </c>
      <c r="K28" s="211" t="s">
        <v>536</v>
      </c>
      <c r="L28" s="3" t="s">
        <v>536</v>
      </c>
      <c r="N28" t="str">
        <f>VLOOKUP(C28,Entries!G:S,13,FALSE)</f>
        <v>SWDG</v>
      </c>
      <c r="O28">
        <f>VLOOKUP(C28,Entries!G:T,14,FALSE)</f>
        <v>12</v>
      </c>
    </row>
    <row r="29" spans="1:15" ht="15.75" thickBot="1" x14ac:dyDescent="0.3">
      <c r="A29" s="64"/>
      <c r="B29" s="203"/>
      <c r="C29" s="203"/>
      <c r="D29" s="203"/>
      <c r="E29" s="203" t="s">
        <v>7</v>
      </c>
      <c r="F29" s="204"/>
      <c r="G29" s="203"/>
      <c r="H29" s="203"/>
      <c r="I29" s="203"/>
      <c r="J29" s="203"/>
      <c r="K29" s="212"/>
      <c r="L29" s="203"/>
      <c r="N29" t="e">
        <f>VLOOKUP(C29,Entries!G:S,13,FALSE)</f>
        <v>#N/A</v>
      </c>
      <c r="O29" t="e">
        <f>VLOOKUP(C29,Entries!G:T,14,FALSE)</f>
        <v>#N/A</v>
      </c>
    </row>
    <row r="30" spans="1:15" ht="15.75" thickBot="1" x14ac:dyDescent="0.3">
      <c r="A30" s="205"/>
      <c r="B30" s="203"/>
      <c r="C30" s="203" t="s">
        <v>73</v>
      </c>
      <c r="D30" s="203"/>
      <c r="E30" s="203"/>
      <c r="F30" s="204" t="s">
        <v>8</v>
      </c>
      <c r="G30" s="203"/>
      <c r="H30" s="203"/>
      <c r="I30" s="203"/>
      <c r="J30" s="203"/>
      <c r="K30" s="212"/>
      <c r="L30" s="203"/>
    </row>
    <row r="31" spans="1:15" x14ac:dyDescent="0.25">
      <c r="A31" s="60"/>
      <c r="B31" s="3" t="s">
        <v>569</v>
      </c>
      <c r="C31" s="3">
        <v>115</v>
      </c>
      <c r="D31" s="3" t="s">
        <v>260</v>
      </c>
      <c r="E31" s="3" t="s">
        <v>261</v>
      </c>
      <c r="F31" s="9">
        <v>2.38</v>
      </c>
      <c r="G31" s="3">
        <v>2</v>
      </c>
      <c r="H31" s="3" t="str">
        <f>VLOOKUP(C31,'Prelim entry sheet'!A:C,2,FALSE)</f>
        <v>e</v>
      </c>
      <c r="I31" s="3" t="str">
        <f>VLOOKUP(C31,'Prelim entry sheet'!A:C,3,FALSE)</f>
        <v>e</v>
      </c>
      <c r="J31" s="3" t="str">
        <f t="shared" ref="J31:J54" si="2">H31</f>
        <v>e</v>
      </c>
      <c r="K31" s="211" t="s">
        <v>679</v>
      </c>
      <c r="L31" s="3"/>
      <c r="N31" t="str">
        <f>VLOOKUP(C31,Entries!G:S,13,FALSE)</f>
        <v>Southerndown</v>
      </c>
      <c r="O31">
        <f>VLOOKUP(C31,Entries!G:T,14,FALSE)</f>
        <v>15</v>
      </c>
    </row>
    <row r="32" spans="1:15" x14ac:dyDescent="0.25">
      <c r="A32" s="132"/>
      <c r="B32" s="3" t="s">
        <v>559</v>
      </c>
      <c r="C32" s="3">
        <v>100</v>
      </c>
      <c r="D32" s="3" t="s">
        <v>206</v>
      </c>
      <c r="E32" s="3" t="s">
        <v>207</v>
      </c>
      <c r="F32" s="9">
        <v>12.45</v>
      </c>
      <c r="G32" s="3">
        <v>2</v>
      </c>
      <c r="H32" s="3">
        <f>VLOOKUP(C32,'Prelim entry sheet'!A:C,2,FALSE)</f>
        <v>217.5</v>
      </c>
      <c r="I32" s="3">
        <f>VLOOKUP(C32,'Prelim entry sheet'!A:C,3,FALSE)</f>
        <v>77</v>
      </c>
      <c r="J32" s="3">
        <f t="shared" si="2"/>
        <v>217.5</v>
      </c>
      <c r="K32" s="211">
        <f t="shared" ref="K32:K54" si="3">J32/P$1</f>
        <v>0.75</v>
      </c>
      <c r="L32" s="3">
        <v>1</v>
      </c>
      <c r="N32" t="str">
        <f>VLOOKUP(C32,Entries!G:S,13,FALSE)</f>
        <v>Cotswold Edge</v>
      </c>
      <c r="O32">
        <f>VLOOKUP(C32,Entries!G:T,14,FALSE)</f>
        <v>9</v>
      </c>
    </row>
    <row r="33" spans="1:15" x14ac:dyDescent="0.25">
      <c r="A33" s="62"/>
      <c r="B33" s="3" t="s">
        <v>560</v>
      </c>
      <c r="C33" s="3">
        <v>106</v>
      </c>
      <c r="D33" s="3" t="s">
        <v>45</v>
      </c>
      <c r="E33" s="3" t="s">
        <v>44</v>
      </c>
      <c r="F33" s="9">
        <v>1.2400000000000002</v>
      </c>
      <c r="G33" s="3">
        <v>2</v>
      </c>
      <c r="H33" s="3">
        <f>VLOOKUP(C33,'Prelim entry sheet'!A:C,2,FALSE)</f>
        <v>210.5</v>
      </c>
      <c r="I33" s="3">
        <f>VLOOKUP(C33,'Prelim entry sheet'!A:C,3,FALSE)</f>
        <v>72</v>
      </c>
      <c r="J33" s="3">
        <f t="shared" si="2"/>
        <v>210.5</v>
      </c>
      <c r="K33" s="211">
        <f t="shared" si="3"/>
        <v>0.72586206896551719</v>
      </c>
      <c r="L33" s="3">
        <v>2</v>
      </c>
      <c r="N33" t="str">
        <f>VLOOKUP(C33,Entries!G:S,13,FALSE)</f>
        <v>Lamberts Castle</v>
      </c>
      <c r="O33">
        <f>VLOOKUP(C33,Entries!G:T,14,FALSE)</f>
        <v>12</v>
      </c>
    </row>
    <row r="34" spans="1:15" x14ac:dyDescent="0.25">
      <c r="A34" s="62"/>
      <c r="B34" s="3" t="s">
        <v>568</v>
      </c>
      <c r="C34" s="3">
        <v>104</v>
      </c>
      <c r="D34" s="3" t="s">
        <v>48</v>
      </c>
      <c r="E34" s="3" t="s">
        <v>100</v>
      </c>
      <c r="F34" s="9">
        <v>1.1100000000000001</v>
      </c>
      <c r="G34" s="3">
        <v>2</v>
      </c>
      <c r="H34" s="3">
        <f>VLOOKUP(C34,'Prelim entry sheet'!A:C,2,FALSE)</f>
        <v>209.5</v>
      </c>
      <c r="I34" s="3">
        <f>VLOOKUP(C34,'Prelim entry sheet'!A:C,3,FALSE)</f>
        <v>74</v>
      </c>
      <c r="J34" s="3">
        <f t="shared" si="2"/>
        <v>209.5</v>
      </c>
      <c r="K34" s="211">
        <f t="shared" si="3"/>
        <v>0.72241379310344822</v>
      </c>
      <c r="L34" s="3">
        <v>3</v>
      </c>
      <c r="N34" t="str">
        <f>VLOOKUP(C34,Entries!G:S,13,FALSE)</f>
        <v>Sid and Otter</v>
      </c>
      <c r="O34">
        <f>VLOOKUP(C34,Entries!G:T,14,FALSE)</f>
        <v>12</v>
      </c>
    </row>
    <row r="35" spans="1:15" x14ac:dyDescent="0.25">
      <c r="A35" s="62"/>
      <c r="B35" s="3" t="s">
        <v>580</v>
      </c>
      <c r="C35" s="3">
        <v>117</v>
      </c>
      <c r="D35" s="3" t="s">
        <v>265</v>
      </c>
      <c r="E35" s="3" t="s">
        <v>266</v>
      </c>
      <c r="F35" s="9">
        <v>2.5099999999999998</v>
      </c>
      <c r="G35" s="3">
        <v>2</v>
      </c>
      <c r="H35" s="3">
        <f>VLOOKUP(C35,'Prelim entry sheet'!A:C,2,FALSE)</f>
        <v>204.5</v>
      </c>
      <c r="I35" s="3">
        <f>VLOOKUP(C35,'Prelim entry sheet'!A:C,3,FALSE)</f>
        <v>71</v>
      </c>
      <c r="J35" s="3">
        <f t="shared" si="2"/>
        <v>204.5</v>
      </c>
      <c r="K35" s="211">
        <f t="shared" si="3"/>
        <v>0.70517241379310347</v>
      </c>
      <c r="L35" s="3">
        <v>4</v>
      </c>
      <c r="N35" t="str">
        <f>VLOOKUP(C35,Entries!G:S,13,FALSE)</f>
        <v>Worcester</v>
      </c>
      <c r="O35">
        <f>VLOOKUP(C35,Entries!G:T,14,FALSE)</f>
        <v>18</v>
      </c>
    </row>
    <row r="36" spans="1:15" x14ac:dyDescent="0.25">
      <c r="A36" s="62"/>
      <c r="B36" s="3" t="s">
        <v>579</v>
      </c>
      <c r="C36" s="3">
        <v>123</v>
      </c>
      <c r="D36" s="3" t="s">
        <v>518</v>
      </c>
      <c r="E36" s="3" t="s">
        <v>522</v>
      </c>
      <c r="F36" s="9">
        <v>3.3</v>
      </c>
      <c r="G36" s="3">
        <v>2</v>
      </c>
      <c r="H36" s="3">
        <f>VLOOKUP(C36,'Prelim entry sheet'!A:C,2,FALSE)</f>
        <v>200.5</v>
      </c>
      <c r="I36" s="3">
        <f>VLOOKUP(C36,'Prelim entry sheet'!A:C,3,FALSE)</f>
        <v>71</v>
      </c>
      <c r="J36" s="3">
        <f t="shared" si="2"/>
        <v>200.5</v>
      </c>
      <c r="K36" s="211">
        <f t="shared" si="3"/>
        <v>0.69137931034482758</v>
      </c>
      <c r="L36" s="3">
        <v>5</v>
      </c>
      <c r="N36" t="str">
        <f>VLOOKUP(C36,Entries!G:S,13,FALSE)</f>
        <v>Y Fenni</v>
      </c>
      <c r="O36">
        <f>VLOOKUP(C36,Entries!G:T,14,FALSE)</f>
        <v>15</v>
      </c>
    </row>
    <row r="37" spans="1:15" x14ac:dyDescent="0.25">
      <c r="A37" s="62"/>
      <c r="B37" s="3" t="s">
        <v>572</v>
      </c>
      <c r="C37" s="3">
        <v>109</v>
      </c>
      <c r="D37" s="3" t="s">
        <v>490</v>
      </c>
      <c r="E37" s="3" t="s">
        <v>491</v>
      </c>
      <c r="F37" s="9">
        <v>1.4400000000000004</v>
      </c>
      <c r="G37" s="3">
        <v>2</v>
      </c>
      <c r="H37" s="3">
        <f>VLOOKUP(C37,'Prelim entry sheet'!A:C,2,FALSE)</f>
        <v>199.5</v>
      </c>
      <c r="I37" s="3">
        <f>VLOOKUP(C37,'Prelim entry sheet'!A:C,3,FALSE)</f>
        <v>69</v>
      </c>
      <c r="J37" s="3">
        <f t="shared" si="2"/>
        <v>199.5</v>
      </c>
      <c r="K37" s="211">
        <f t="shared" si="3"/>
        <v>0.68793103448275861</v>
      </c>
      <c r="L37" s="3">
        <v>6</v>
      </c>
      <c r="N37" t="str">
        <f>VLOOKUP(C37,Entries!G:S,13,FALSE)</f>
        <v>Bewdley</v>
      </c>
      <c r="O37">
        <f>VLOOKUP(C37,Entries!G:T,14,FALSE)</f>
        <v>18</v>
      </c>
    </row>
    <row r="38" spans="1:15" x14ac:dyDescent="0.25">
      <c r="A38" s="62"/>
      <c r="B38" s="3" t="s">
        <v>558</v>
      </c>
      <c r="C38" s="3">
        <v>103</v>
      </c>
      <c r="D38" s="3" t="s">
        <v>477</v>
      </c>
      <c r="E38" s="3" t="s">
        <v>478</v>
      </c>
      <c r="F38" s="9">
        <v>1.05</v>
      </c>
      <c r="G38" s="3">
        <v>2</v>
      </c>
      <c r="H38" s="3">
        <f>VLOOKUP(C38,'Prelim entry sheet'!A:C,2,FALSE)</f>
        <v>199</v>
      </c>
      <c r="I38" s="3">
        <f>VLOOKUP(C38,'Prelim entry sheet'!A:C,3,FALSE)</f>
        <v>69</v>
      </c>
      <c r="J38" s="3">
        <f t="shared" si="2"/>
        <v>199</v>
      </c>
      <c r="K38" s="211">
        <f t="shared" si="3"/>
        <v>0.68620689655172418</v>
      </c>
      <c r="L38" s="3">
        <v>7</v>
      </c>
      <c r="N38" t="str">
        <f>VLOOKUP(C38,Entries!G:S,13,FALSE)</f>
        <v>Cornwall Trec</v>
      </c>
      <c r="O38">
        <f>VLOOKUP(C38,Entries!G:T,14,FALSE)</f>
        <v>19</v>
      </c>
    </row>
    <row r="39" spans="1:15" x14ac:dyDescent="0.25">
      <c r="A39" s="62"/>
      <c r="B39" s="3" t="s">
        <v>565</v>
      </c>
      <c r="C39" s="3">
        <v>122</v>
      </c>
      <c r="D39" s="3" t="s">
        <v>280</v>
      </c>
      <c r="E39" s="3" t="s">
        <v>281</v>
      </c>
      <c r="F39" s="9">
        <v>3.23</v>
      </c>
      <c r="G39" s="3">
        <v>2</v>
      </c>
      <c r="H39" s="3">
        <f>VLOOKUP(C39,'Prelim entry sheet'!A:C,2,FALSE)</f>
        <v>197.5</v>
      </c>
      <c r="I39" s="3">
        <f>VLOOKUP(C39,'Prelim entry sheet'!A:C,3,FALSE)</f>
        <v>67</v>
      </c>
      <c r="J39" s="3">
        <f t="shared" si="2"/>
        <v>197.5</v>
      </c>
      <c r="K39" s="211">
        <f t="shared" si="3"/>
        <v>0.68103448275862066</v>
      </c>
      <c r="L39" s="3">
        <v>8</v>
      </c>
      <c r="N39" t="str">
        <f>VLOOKUP(C39,Entries!G:S,13,FALSE)</f>
        <v>Kingsleaze</v>
      </c>
      <c r="O39">
        <f>VLOOKUP(C39,Entries!G:T,14,FALSE)</f>
        <v>9</v>
      </c>
    </row>
    <row r="40" spans="1:15" x14ac:dyDescent="0.25">
      <c r="A40" s="62"/>
      <c r="B40" s="3" t="s">
        <v>564</v>
      </c>
      <c r="C40" s="3">
        <v>121</v>
      </c>
      <c r="D40" s="3" t="s">
        <v>286</v>
      </c>
      <c r="E40" s="3" t="s">
        <v>287</v>
      </c>
      <c r="F40" s="9">
        <v>3.17</v>
      </c>
      <c r="G40" s="3">
        <v>2</v>
      </c>
      <c r="H40" s="3">
        <f>VLOOKUP(C40,'Prelim entry sheet'!A:C,2,FALSE)</f>
        <v>195.5</v>
      </c>
      <c r="I40" s="3">
        <f>VLOOKUP(C40,'Prelim entry sheet'!A:C,3,FALSE)</f>
        <v>68</v>
      </c>
      <c r="J40" s="3">
        <f t="shared" si="2"/>
        <v>195.5</v>
      </c>
      <c r="K40" s="211">
        <f t="shared" si="3"/>
        <v>0.67413793103448272</v>
      </c>
      <c r="L40" s="3">
        <v>9</v>
      </c>
      <c r="N40" t="str">
        <f>VLOOKUP(C40,Entries!G:S,13,FALSE)</f>
        <v>Kingsleaze</v>
      </c>
      <c r="O40">
        <f>VLOOKUP(C40,Entries!G:T,14,FALSE)</f>
        <v>9</v>
      </c>
    </row>
    <row r="41" spans="1:15" x14ac:dyDescent="0.25">
      <c r="A41" s="62"/>
      <c r="B41" s="3" t="s">
        <v>577</v>
      </c>
      <c r="C41" s="3">
        <v>114</v>
      </c>
      <c r="D41" s="3" t="s">
        <v>402</v>
      </c>
      <c r="E41" s="3" t="s">
        <v>403</v>
      </c>
      <c r="F41" s="9">
        <v>2.31</v>
      </c>
      <c r="G41" s="3">
        <v>2</v>
      </c>
      <c r="H41" s="3">
        <f>VLOOKUP(C41,'Prelim entry sheet'!A:C,2,FALSE)</f>
        <v>194</v>
      </c>
      <c r="I41" s="3">
        <f>VLOOKUP(C41,'Prelim entry sheet'!A:C,3,FALSE)</f>
        <v>67</v>
      </c>
      <c r="J41" s="3">
        <f t="shared" si="2"/>
        <v>194</v>
      </c>
      <c r="K41" s="211">
        <f t="shared" si="3"/>
        <v>0.66896551724137931</v>
      </c>
      <c r="L41" s="3">
        <v>10</v>
      </c>
      <c r="N41" t="str">
        <f>VLOOKUP(C41,Entries!G:S,13,FALSE)</f>
        <v>Vale of Arrow</v>
      </c>
      <c r="O41">
        <f>VLOOKUP(C41,Entries!G:T,14,FALSE)</f>
        <v>15</v>
      </c>
    </row>
    <row r="42" spans="1:15" x14ac:dyDescent="0.25">
      <c r="A42" s="62"/>
      <c r="B42" s="3" t="s">
        <v>562</v>
      </c>
      <c r="C42" s="3">
        <v>120</v>
      </c>
      <c r="D42" s="3" t="s">
        <v>240</v>
      </c>
      <c r="E42" s="3" t="s">
        <v>241</v>
      </c>
      <c r="F42" s="9">
        <v>3.1</v>
      </c>
      <c r="G42" s="3">
        <v>2</v>
      </c>
      <c r="H42" s="3">
        <f>VLOOKUP(C42,'Prelim entry sheet'!A:C,2,FALSE)</f>
        <v>192</v>
      </c>
      <c r="I42" s="3">
        <f>VLOOKUP(C42,'Prelim entry sheet'!A:C,3,FALSE)</f>
        <v>64</v>
      </c>
      <c r="J42" s="3">
        <f t="shared" si="2"/>
        <v>192</v>
      </c>
      <c r="K42" s="211">
        <f t="shared" si="3"/>
        <v>0.66206896551724137</v>
      </c>
      <c r="L42" s="3">
        <v>11</v>
      </c>
      <c r="N42" t="str">
        <f>VLOOKUP(C42,Entries!G:S,13,FALSE)</f>
        <v>VWH</v>
      </c>
      <c r="O42">
        <f>VLOOKUP(C42,Entries!G:T,14,FALSE)</f>
        <v>9</v>
      </c>
    </row>
    <row r="43" spans="1:15" x14ac:dyDescent="0.25">
      <c r="A43" s="62"/>
      <c r="B43" s="3" t="s">
        <v>576</v>
      </c>
      <c r="C43" s="3">
        <v>113</v>
      </c>
      <c r="D43" s="3" t="s">
        <v>392</v>
      </c>
      <c r="E43" s="3" t="s">
        <v>393</v>
      </c>
      <c r="F43" s="9">
        <v>2.25</v>
      </c>
      <c r="G43" s="3">
        <v>2</v>
      </c>
      <c r="H43" s="3">
        <f>VLOOKUP(C43,'Prelim entry sheet'!A:C,2,FALSE)</f>
        <v>190</v>
      </c>
      <c r="I43" s="3">
        <f>VLOOKUP(C43,'Prelim entry sheet'!A:C,3,FALSE)</f>
        <v>65</v>
      </c>
      <c r="J43" s="3">
        <f t="shared" si="2"/>
        <v>190</v>
      </c>
      <c r="K43" s="211">
        <f t="shared" si="3"/>
        <v>0.65517241379310343</v>
      </c>
      <c r="L43" s="3">
        <v>12</v>
      </c>
      <c r="N43" t="str">
        <f>VLOOKUP(C43,Entries!G:S,13,FALSE)</f>
        <v>Vale of Arrow</v>
      </c>
      <c r="O43">
        <f>VLOOKUP(C43,Entries!G:T,14,FALSE)</f>
        <v>15</v>
      </c>
    </row>
    <row r="44" spans="1:15" x14ac:dyDescent="0.25">
      <c r="A44" s="62"/>
      <c r="B44" s="3" t="s">
        <v>571</v>
      </c>
      <c r="C44" s="3">
        <v>108</v>
      </c>
      <c r="D44" s="3" t="s">
        <v>450</v>
      </c>
      <c r="E44" s="3" t="s">
        <v>451</v>
      </c>
      <c r="F44" s="9">
        <v>1.3700000000000003</v>
      </c>
      <c r="G44" s="3">
        <v>2</v>
      </c>
      <c r="H44" s="3">
        <f>VLOOKUP(C44,'Prelim entry sheet'!A:C,2,FALSE)</f>
        <v>183</v>
      </c>
      <c r="I44" s="3">
        <f>VLOOKUP(C44,'Prelim entry sheet'!A:C,3,FALSE)</f>
        <v>63</v>
      </c>
      <c r="J44" s="3">
        <f t="shared" si="2"/>
        <v>183</v>
      </c>
      <c r="K44" s="211">
        <f t="shared" si="3"/>
        <v>0.63103448275862073</v>
      </c>
      <c r="L44" s="3">
        <v>13</v>
      </c>
      <c r="N44" t="str">
        <f>VLOOKUP(C44,Entries!G:S,13,FALSE)</f>
        <v>Camel Valley</v>
      </c>
      <c r="O44">
        <f>VLOOKUP(C44,Entries!G:T,14,FALSE)</f>
        <v>19</v>
      </c>
    </row>
    <row r="45" spans="1:15" x14ac:dyDescent="0.25">
      <c r="A45" s="62"/>
      <c r="B45" s="3" t="s">
        <v>574</v>
      </c>
      <c r="C45" s="3">
        <v>112</v>
      </c>
      <c r="D45" s="3" t="s">
        <v>386</v>
      </c>
      <c r="E45" s="3" t="s">
        <v>387</v>
      </c>
      <c r="F45" s="9">
        <v>2.1800000000000002</v>
      </c>
      <c r="G45" s="3">
        <v>2</v>
      </c>
      <c r="H45" s="3">
        <f>VLOOKUP(C45,'Prelim entry sheet'!A:C,2,FALSE)</f>
        <v>183</v>
      </c>
      <c r="I45" s="3">
        <f>VLOOKUP(C45,'Prelim entry sheet'!A:C,3,FALSE)</f>
        <v>63</v>
      </c>
      <c r="J45" s="3">
        <f t="shared" si="2"/>
        <v>183</v>
      </c>
      <c r="K45" s="211">
        <f t="shared" si="3"/>
        <v>0.63103448275862073</v>
      </c>
      <c r="L45" s="3">
        <v>13</v>
      </c>
      <c r="N45" t="str">
        <f>VLOOKUP(C45,Entries!G:S,13,FALSE)</f>
        <v>Vale of Arrow</v>
      </c>
      <c r="O45">
        <f>VLOOKUP(C45,Entries!G:T,14,FALSE)</f>
        <v>15</v>
      </c>
    </row>
    <row r="46" spans="1:15" x14ac:dyDescent="0.25">
      <c r="A46" s="62"/>
      <c r="B46" s="3" t="s">
        <v>570</v>
      </c>
      <c r="C46" s="3">
        <v>111</v>
      </c>
      <c r="D46" s="3" t="s">
        <v>333</v>
      </c>
      <c r="E46" s="3" t="s">
        <v>669</v>
      </c>
      <c r="F46" s="9">
        <v>1.5700000000000005</v>
      </c>
      <c r="G46" s="3">
        <v>2</v>
      </c>
      <c r="H46" s="3">
        <f>VLOOKUP(C46,'Prelim entry sheet'!A:C,2,FALSE)</f>
        <v>182.5</v>
      </c>
      <c r="I46" s="3">
        <f>VLOOKUP(C46,'Prelim entry sheet'!A:C,3,FALSE)</f>
        <v>63</v>
      </c>
      <c r="J46" s="3">
        <f t="shared" si="2"/>
        <v>182.5</v>
      </c>
      <c r="K46" s="211">
        <f t="shared" si="3"/>
        <v>0.62931034482758619</v>
      </c>
      <c r="L46" s="3">
        <v>15</v>
      </c>
      <c r="N46" t="str">
        <f>VLOOKUP(C46,Entries!G:S,13,FALSE)</f>
        <v>Brent Knoll</v>
      </c>
      <c r="O46">
        <f>VLOOKUP(C46,Entries!G:T,14,FALSE)</f>
        <v>12</v>
      </c>
    </row>
    <row r="47" spans="1:15" x14ac:dyDescent="0.25">
      <c r="A47" s="62"/>
      <c r="B47" s="3" t="s">
        <v>575</v>
      </c>
      <c r="C47" s="3">
        <v>119</v>
      </c>
      <c r="D47" s="3" t="s">
        <v>234</v>
      </c>
      <c r="E47" s="3" t="s">
        <v>235</v>
      </c>
      <c r="F47" s="9">
        <v>3.04</v>
      </c>
      <c r="G47" s="3">
        <v>2</v>
      </c>
      <c r="H47" s="3">
        <f>VLOOKUP(C47,'Prelim entry sheet'!A:C,2,FALSE)</f>
        <v>178</v>
      </c>
      <c r="I47" s="3">
        <f>VLOOKUP(C47,'Prelim entry sheet'!A:C,3,FALSE)</f>
        <v>62</v>
      </c>
      <c r="J47" s="3">
        <f t="shared" si="2"/>
        <v>178</v>
      </c>
      <c r="K47" s="211">
        <f t="shared" si="3"/>
        <v>0.61379310344827587</v>
      </c>
      <c r="L47" s="3">
        <v>16</v>
      </c>
      <c r="N47" t="str">
        <f>VLOOKUP(C47,Entries!G:S,13,FALSE)</f>
        <v>Wessex Gold</v>
      </c>
      <c r="O47">
        <f>VLOOKUP(C47,Entries!G:T,14,FALSE)</f>
        <v>9</v>
      </c>
    </row>
    <row r="48" spans="1:15" x14ac:dyDescent="0.25">
      <c r="A48" s="62"/>
      <c r="B48" s="3" t="s">
        <v>573</v>
      </c>
      <c r="C48" s="3">
        <v>118</v>
      </c>
      <c r="D48" s="3" t="s">
        <v>278</v>
      </c>
      <c r="E48" s="3" t="s">
        <v>279</v>
      </c>
      <c r="F48" s="9">
        <v>2.57</v>
      </c>
      <c r="G48" s="3">
        <v>2</v>
      </c>
      <c r="H48" s="3">
        <f>VLOOKUP(C48,'Prelim entry sheet'!A:C,2,FALSE)</f>
        <v>176.5</v>
      </c>
      <c r="I48" s="3">
        <f>VLOOKUP(C48,'Prelim entry sheet'!A:C,3,FALSE)</f>
        <v>64</v>
      </c>
      <c r="J48" s="3">
        <f t="shared" si="2"/>
        <v>176.5</v>
      </c>
      <c r="K48" s="211">
        <f t="shared" si="3"/>
        <v>0.60862068965517246</v>
      </c>
      <c r="L48" s="3">
        <v>17</v>
      </c>
      <c r="N48" t="str">
        <f>VLOOKUP(C48,Entries!G:S,13,FALSE)</f>
        <v>Cheltenham</v>
      </c>
      <c r="O48">
        <f>VLOOKUP(C48,Entries!G:T,14,FALSE)</f>
        <v>18</v>
      </c>
    </row>
    <row r="49" spans="1:15" x14ac:dyDescent="0.25">
      <c r="A49" s="92"/>
      <c r="B49" s="52" t="s">
        <v>561</v>
      </c>
      <c r="C49" s="3">
        <v>101</v>
      </c>
      <c r="D49" s="3" t="s">
        <v>325</v>
      </c>
      <c r="E49" s="3" t="s">
        <v>326</v>
      </c>
      <c r="F49" s="9">
        <v>12.52</v>
      </c>
      <c r="G49" s="3">
        <v>2</v>
      </c>
      <c r="H49" s="3">
        <f>VLOOKUP(C49,'Prelim entry sheet'!A:C,2,FALSE)</f>
        <v>176</v>
      </c>
      <c r="I49" s="3">
        <f>VLOOKUP(C49,'Prelim entry sheet'!A:C,3,FALSE)</f>
        <v>64</v>
      </c>
      <c r="J49" s="3">
        <f t="shared" si="2"/>
        <v>176</v>
      </c>
      <c r="K49" s="211">
        <f t="shared" si="3"/>
        <v>0.60689655172413792</v>
      </c>
      <c r="L49" s="3">
        <v>18</v>
      </c>
      <c r="N49" t="str">
        <f>VLOOKUP(C49,Entries!G:S,13,FALSE)</f>
        <v>Exeter</v>
      </c>
      <c r="O49">
        <f>VLOOKUP(C49,Entries!G:T,14,FALSE)</f>
        <v>12</v>
      </c>
    </row>
    <row r="50" spans="1:15" x14ac:dyDescent="0.25">
      <c r="A50" s="62"/>
      <c r="B50" s="3" t="s">
        <v>566</v>
      </c>
      <c r="C50" s="3">
        <v>116</v>
      </c>
      <c r="D50" s="3" t="s">
        <v>435</v>
      </c>
      <c r="E50" s="3" t="s">
        <v>436</v>
      </c>
      <c r="F50" s="9">
        <v>2.44</v>
      </c>
      <c r="G50" s="3">
        <v>2</v>
      </c>
      <c r="H50" s="3">
        <f>VLOOKUP(C50,'Prelim entry sheet'!A:C,2,FALSE)</f>
        <v>175.5</v>
      </c>
      <c r="I50" s="3">
        <f>VLOOKUP(C50,'Prelim entry sheet'!A:C,3,FALSE)</f>
        <v>58</v>
      </c>
      <c r="J50" s="3">
        <f t="shared" si="2"/>
        <v>175.5</v>
      </c>
      <c r="K50" s="211">
        <f t="shared" si="3"/>
        <v>0.60517241379310349</v>
      </c>
      <c r="L50" s="3">
        <v>19</v>
      </c>
      <c r="N50" t="str">
        <f>VLOOKUP(C50,Entries!G:S,13,FALSE)</f>
        <v>Hereford</v>
      </c>
      <c r="O50">
        <f>VLOOKUP(C50,Entries!G:T,14,FALSE)</f>
        <v>15</v>
      </c>
    </row>
    <row r="51" spans="1:15" x14ac:dyDescent="0.25">
      <c r="A51" s="62"/>
      <c r="B51" s="3" t="s">
        <v>580</v>
      </c>
      <c r="C51" s="3">
        <v>110</v>
      </c>
      <c r="D51" s="3" t="s">
        <v>424</v>
      </c>
      <c r="E51" s="3" t="s">
        <v>425</v>
      </c>
      <c r="F51" s="9">
        <v>1.5000000000000004</v>
      </c>
      <c r="G51" s="3">
        <v>2</v>
      </c>
      <c r="H51" s="3">
        <f>VLOOKUP(C51,'Prelim entry sheet'!A:C,2,FALSE)</f>
        <v>175</v>
      </c>
      <c r="I51" s="3">
        <f>VLOOKUP(C51,'Prelim entry sheet'!A:C,3,FALSE)</f>
        <v>63</v>
      </c>
      <c r="J51" s="3">
        <f t="shared" si="2"/>
        <v>175</v>
      </c>
      <c r="K51" s="211">
        <f t="shared" si="3"/>
        <v>0.60344827586206895</v>
      </c>
      <c r="L51" s="3">
        <v>20</v>
      </c>
      <c r="N51" t="str">
        <f>VLOOKUP(C51,Entries!G:S,13,FALSE)</f>
        <v>Wyvern</v>
      </c>
      <c r="O51">
        <f>VLOOKUP(C51,Entries!G:T,14,FALSE)</f>
        <v>18</v>
      </c>
    </row>
    <row r="52" spans="1:15" x14ac:dyDescent="0.25">
      <c r="A52" s="62"/>
      <c r="B52" s="3" t="s">
        <v>563</v>
      </c>
      <c r="C52" s="3">
        <v>105</v>
      </c>
      <c r="D52" s="3" t="s">
        <v>361</v>
      </c>
      <c r="E52" s="3" t="s">
        <v>362</v>
      </c>
      <c r="F52" s="9">
        <v>1.1800000000000002</v>
      </c>
      <c r="G52" s="3">
        <v>2</v>
      </c>
      <c r="H52" s="3">
        <f>VLOOKUP(C52,'Prelim entry sheet'!A:C,2,FALSE)</f>
        <v>170.5</v>
      </c>
      <c r="I52" s="3">
        <f>VLOOKUP(C52,'Prelim entry sheet'!A:C,3,FALSE)</f>
        <v>60</v>
      </c>
      <c r="J52" s="3">
        <f t="shared" si="2"/>
        <v>170.5</v>
      </c>
      <c r="K52" s="211">
        <f t="shared" si="3"/>
        <v>0.58793103448275863</v>
      </c>
      <c r="L52" s="3">
        <v>21</v>
      </c>
      <c r="N52" t="str">
        <f>VLOOKUP(C52,Entries!G:S,13,FALSE)</f>
        <v>SWDG</v>
      </c>
      <c r="O52">
        <f>VLOOKUP(C52,Entries!G:T,14,FALSE)</f>
        <v>12</v>
      </c>
    </row>
    <row r="53" spans="1:15" x14ac:dyDescent="0.25">
      <c r="A53" s="62"/>
      <c r="B53" s="3" t="s">
        <v>557</v>
      </c>
      <c r="C53" s="3">
        <v>102</v>
      </c>
      <c r="D53" s="3" t="s">
        <v>50</v>
      </c>
      <c r="E53" s="3" t="s">
        <v>365</v>
      </c>
      <c r="F53" s="9">
        <v>12.58</v>
      </c>
      <c r="G53" s="3">
        <v>2</v>
      </c>
      <c r="H53" s="3">
        <f>VLOOKUP(C53,'Prelim entry sheet'!A:C,2,FALSE)</f>
        <v>169</v>
      </c>
      <c r="I53" s="3">
        <f>VLOOKUP(C53,'Prelim entry sheet'!A:C,3,FALSE)</f>
        <v>58</v>
      </c>
      <c r="J53" s="3">
        <f t="shared" si="2"/>
        <v>169</v>
      </c>
      <c r="K53" s="211">
        <f t="shared" si="3"/>
        <v>0.58275862068965523</v>
      </c>
      <c r="L53" s="3">
        <v>22</v>
      </c>
      <c r="N53" t="str">
        <f>VLOOKUP(C53,Entries!G:S,13,FALSE)</f>
        <v>SWDG</v>
      </c>
      <c r="O53">
        <f>VLOOKUP(C53,Entries!G:T,14,FALSE)</f>
        <v>12</v>
      </c>
    </row>
    <row r="54" spans="1:15" x14ac:dyDescent="0.25">
      <c r="A54" s="62"/>
      <c r="B54" s="3" t="s">
        <v>567</v>
      </c>
      <c r="C54" s="3">
        <v>107</v>
      </c>
      <c r="D54" s="3" t="s">
        <v>310</v>
      </c>
      <c r="E54" s="3" t="s">
        <v>311</v>
      </c>
      <c r="F54" s="9">
        <v>1.3100000000000003</v>
      </c>
      <c r="G54" s="3">
        <v>2</v>
      </c>
      <c r="H54" s="3">
        <f>VLOOKUP(C54,'Prelim entry sheet'!A:C,2,FALSE)</f>
        <v>168</v>
      </c>
      <c r="I54" s="3">
        <f>VLOOKUP(C54,'Prelim entry sheet'!A:C,3,FALSE)</f>
        <v>59</v>
      </c>
      <c r="J54" s="3">
        <f t="shared" si="2"/>
        <v>168</v>
      </c>
      <c r="K54" s="211">
        <f t="shared" si="3"/>
        <v>0.57931034482758625</v>
      </c>
      <c r="L54" s="3">
        <v>23</v>
      </c>
      <c r="N54" t="str">
        <f>VLOOKUP(C54,Entries!G:S,13,FALSE)</f>
        <v>Malvern Hills</v>
      </c>
      <c r="O54">
        <f>VLOOKUP(C54,Entries!G:T,14,FALSE)</f>
        <v>18</v>
      </c>
    </row>
    <row r="55" spans="1:15" x14ac:dyDescent="0.25">
      <c r="A55" s="203"/>
      <c r="B55" s="203"/>
      <c r="C55" s="203"/>
      <c r="D55" s="203"/>
      <c r="E55" s="203" t="s">
        <v>7</v>
      </c>
      <c r="F55" s="204"/>
      <c r="G55" s="203"/>
      <c r="H55" s="203"/>
      <c r="I55" s="203"/>
      <c r="J55" s="203"/>
      <c r="K55" s="212"/>
      <c r="L55" s="203"/>
    </row>
    <row r="56" spans="1:15" ht="15.75" thickBot="1" x14ac:dyDescent="0.3">
      <c r="A56" s="5"/>
      <c r="B56" s="3"/>
      <c r="C56" s="3" t="s">
        <v>72</v>
      </c>
      <c r="D56" s="3"/>
      <c r="E56" s="3"/>
      <c r="F56" s="3"/>
      <c r="G56" s="3"/>
      <c r="H56" s="3"/>
      <c r="I56" s="3"/>
      <c r="J56" s="3"/>
      <c r="K56" s="211"/>
      <c r="L56" s="3"/>
    </row>
    <row r="57" spans="1:15" x14ac:dyDescent="0.25">
      <c r="A57" s="60"/>
      <c r="B57" s="52" t="s">
        <v>564</v>
      </c>
      <c r="C57" s="3">
        <v>96</v>
      </c>
      <c r="D57" s="3" t="s">
        <v>551</v>
      </c>
      <c r="E57" s="3" t="s">
        <v>549</v>
      </c>
      <c r="F57" s="9">
        <f>+F56+0.06</f>
        <v>0.06</v>
      </c>
      <c r="G57" s="3">
        <v>3</v>
      </c>
      <c r="H57" s="3">
        <f>VLOOKUP(C57,'Prelim entry sheet'!A:C,2,FALSE)</f>
        <v>221.5</v>
      </c>
      <c r="I57" s="3">
        <f>VLOOKUP(C57,'Prelim entry sheet'!A:C,3,FALSE)</f>
        <v>73</v>
      </c>
      <c r="J57" s="3">
        <f t="shared" ref="J57:J80" si="4">H57</f>
        <v>221.5</v>
      </c>
      <c r="K57" s="211">
        <f t="shared" ref="K57:K80" si="5">J57/P$1</f>
        <v>0.76379310344827589</v>
      </c>
      <c r="L57" s="3">
        <v>1</v>
      </c>
      <c r="N57" t="str">
        <f>VLOOKUP(C57,Entries!G:S,13,FALSE)</f>
        <v>Kingsleaze</v>
      </c>
      <c r="O57">
        <f>VLOOKUP(C57,Entries!G:T,14,FALSE)</f>
        <v>9</v>
      </c>
    </row>
    <row r="58" spans="1:15" x14ac:dyDescent="0.25">
      <c r="A58" s="62"/>
      <c r="B58" s="3" t="s">
        <v>565</v>
      </c>
      <c r="C58" s="3">
        <v>95</v>
      </c>
      <c r="D58" s="3" t="s">
        <v>282</v>
      </c>
      <c r="E58" s="3" t="s">
        <v>283</v>
      </c>
      <c r="F58" s="9">
        <f>F57+0.07</f>
        <v>0.13</v>
      </c>
      <c r="G58" s="3">
        <v>3</v>
      </c>
      <c r="H58" s="3">
        <f>VLOOKUP(C58,'Prelim entry sheet'!A:C,2,FALSE)</f>
        <v>210.5</v>
      </c>
      <c r="I58" s="3">
        <f>VLOOKUP(C58,'Prelim entry sheet'!A:C,3,FALSE)</f>
        <v>74</v>
      </c>
      <c r="J58" s="3">
        <f t="shared" si="4"/>
        <v>210.5</v>
      </c>
      <c r="K58" s="211">
        <f t="shared" si="5"/>
        <v>0.72586206896551719</v>
      </c>
      <c r="L58" s="3">
        <v>2</v>
      </c>
      <c r="N58" t="str">
        <f>VLOOKUP(C58,Entries!G:S,13,FALSE)</f>
        <v>Kingsleaze</v>
      </c>
      <c r="O58">
        <f>VLOOKUP(C58,Entries!G:T,14,FALSE)</f>
        <v>9</v>
      </c>
    </row>
    <row r="59" spans="1:15" x14ac:dyDescent="0.25">
      <c r="A59" s="54"/>
      <c r="B59" s="3" t="s">
        <v>576</v>
      </c>
      <c r="C59" s="3">
        <v>88</v>
      </c>
      <c r="D59" s="3" t="s">
        <v>394</v>
      </c>
      <c r="E59" s="3" t="s">
        <v>395</v>
      </c>
      <c r="F59" s="9">
        <f>+F58+0.06</f>
        <v>0.19</v>
      </c>
      <c r="G59" s="3">
        <v>3</v>
      </c>
      <c r="H59" s="3">
        <f>VLOOKUP(C59,'Prelim entry sheet'!A:C,2,FALSE)</f>
        <v>203</v>
      </c>
      <c r="I59" s="3">
        <f>VLOOKUP(C59,'Prelim entry sheet'!A:C,3,FALSE)</f>
        <v>71</v>
      </c>
      <c r="J59" s="3">
        <f t="shared" si="4"/>
        <v>203</v>
      </c>
      <c r="K59" s="211">
        <f t="shared" si="5"/>
        <v>0.7</v>
      </c>
      <c r="L59" s="3">
        <v>3</v>
      </c>
      <c r="N59" t="str">
        <f>VLOOKUP(C59,Entries!G:S,13,FALSE)</f>
        <v>Vale of Arrow</v>
      </c>
      <c r="O59">
        <f>VLOOKUP(C59,Entries!G:T,14,FALSE)</f>
        <v>15</v>
      </c>
    </row>
    <row r="60" spans="1:15" x14ac:dyDescent="0.25">
      <c r="A60" s="62"/>
      <c r="B60" s="3" t="s">
        <v>572</v>
      </c>
      <c r="C60" s="3">
        <v>86</v>
      </c>
      <c r="D60" s="3" t="s">
        <v>492</v>
      </c>
      <c r="E60" s="3" t="s">
        <v>493</v>
      </c>
      <c r="F60" s="9">
        <v>10.3</v>
      </c>
      <c r="G60" s="3">
        <v>3</v>
      </c>
      <c r="H60" s="3">
        <f>VLOOKUP(C60,'Prelim entry sheet'!A:C,2,FALSE)</f>
        <v>202</v>
      </c>
      <c r="I60" s="3">
        <f>VLOOKUP(C60,'Prelim entry sheet'!A:C,3,FALSE)</f>
        <v>70</v>
      </c>
      <c r="J60" s="3">
        <f t="shared" si="4"/>
        <v>202</v>
      </c>
      <c r="K60" s="211">
        <f t="shared" si="5"/>
        <v>0.69655172413793098</v>
      </c>
      <c r="L60" s="3">
        <v>4</v>
      </c>
      <c r="N60" t="str">
        <f>VLOOKUP(C60,Entries!G:S,13,FALSE)</f>
        <v>Bewdley</v>
      </c>
      <c r="O60">
        <f>VLOOKUP(C60,Entries!G:T,14,FALSE)</f>
        <v>18</v>
      </c>
    </row>
    <row r="61" spans="1:15" x14ac:dyDescent="0.25">
      <c r="A61" s="62"/>
      <c r="B61" s="3" t="s">
        <v>566</v>
      </c>
      <c r="C61" s="3">
        <v>81</v>
      </c>
      <c r="D61" s="3" t="s">
        <v>536</v>
      </c>
      <c r="E61" s="3" t="s">
        <v>536</v>
      </c>
      <c r="F61" s="9">
        <f>+F60+0.07</f>
        <v>10.370000000000001</v>
      </c>
      <c r="G61" s="3">
        <v>3</v>
      </c>
      <c r="H61" s="3">
        <f>VLOOKUP(C61,'Prelim entry sheet'!A:C,2,FALSE)</f>
        <v>201</v>
      </c>
      <c r="I61" s="3">
        <f>VLOOKUP(C61,'Prelim entry sheet'!A:C,3,FALSE)</f>
        <v>70</v>
      </c>
      <c r="J61" s="3">
        <f t="shared" si="4"/>
        <v>201</v>
      </c>
      <c r="K61" s="211">
        <f t="shared" si="5"/>
        <v>0.69310344827586212</v>
      </c>
      <c r="L61" s="3">
        <v>5</v>
      </c>
      <c r="N61" t="str">
        <f>VLOOKUP(C61,Entries!G:S,13,FALSE)</f>
        <v>Hereford</v>
      </c>
      <c r="O61">
        <f>VLOOKUP(C61,Entries!G:T,14,FALSE)</f>
        <v>15</v>
      </c>
    </row>
    <row r="62" spans="1:15" x14ac:dyDescent="0.25">
      <c r="A62" s="62"/>
      <c r="B62" s="3" t="s">
        <v>567</v>
      </c>
      <c r="C62" s="3">
        <v>80</v>
      </c>
      <c r="D62" s="3" t="s">
        <v>307</v>
      </c>
      <c r="E62" s="3" t="s">
        <v>509</v>
      </c>
      <c r="F62" s="9">
        <f>+F61+0.06</f>
        <v>10.430000000000001</v>
      </c>
      <c r="G62" s="3">
        <v>3</v>
      </c>
      <c r="H62" s="3">
        <f>VLOOKUP(C62,'Prelim entry sheet'!A:C,2,FALSE)</f>
        <v>200.5</v>
      </c>
      <c r="I62" s="3">
        <f>VLOOKUP(C62,'Prelim entry sheet'!A:C,3,FALSE)</f>
        <v>69</v>
      </c>
      <c r="J62" s="3">
        <f t="shared" si="4"/>
        <v>200.5</v>
      </c>
      <c r="K62" s="211">
        <f t="shared" si="5"/>
        <v>0.69137931034482758</v>
      </c>
      <c r="L62" s="3">
        <v>6</v>
      </c>
      <c r="N62" t="str">
        <f>VLOOKUP(C62,Entries!G:S,13,FALSE)</f>
        <v>Malvern Hills</v>
      </c>
      <c r="O62">
        <f>VLOOKUP(C62,Entries!G:T,14,FALSE)</f>
        <v>18</v>
      </c>
    </row>
    <row r="63" spans="1:15" x14ac:dyDescent="0.25">
      <c r="A63" s="62"/>
      <c r="B63" s="3" t="s">
        <v>558</v>
      </c>
      <c r="C63" s="3">
        <v>75</v>
      </c>
      <c r="D63" s="3" t="s">
        <v>479</v>
      </c>
      <c r="E63" s="3" t="s">
        <v>480</v>
      </c>
      <c r="F63" s="9">
        <f>+F62+0.07</f>
        <v>10.500000000000002</v>
      </c>
      <c r="G63" s="3">
        <v>3</v>
      </c>
      <c r="H63" s="3">
        <f>VLOOKUP(C63,'Prelim entry sheet'!A:C,2,FALSE)</f>
        <v>197.5</v>
      </c>
      <c r="I63" s="3">
        <f>VLOOKUP(C63,'Prelim entry sheet'!A:C,3,FALSE)</f>
        <v>68</v>
      </c>
      <c r="J63" s="3">
        <f t="shared" si="4"/>
        <v>197.5</v>
      </c>
      <c r="K63" s="211">
        <f t="shared" si="5"/>
        <v>0.68103448275862066</v>
      </c>
      <c r="L63" s="3">
        <v>7</v>
      </c>
      <c r="N63" t="str">
        <f>VLOOKUP(C63,Entries!G:S,13,FALSE)</f>
        <v>Cornwall Trec</v>
      </c>
      <c r="O63">
        <f>VLOOKUP(C63,Entries!G:T,14,FALSE)</f>
        <v>19</v>
      </c>
    </row>
    <row r="64" spans="1:15" x14ac:dyDescent="0.25">
      <c r="A64" s="62"/>
      <c r="B64" s="3" t="s">
        <v>580</v>
      </c>
      <c r="C64" s="3">
        <v>83</v>
      </c>
      <c r="D64" s="3" t="s">
        <v>267</v>
      </c>
      <c r="E64" s="3" t="s">
        <v>268</v>
      </c>
      <c r="F64" s="9">
        <f>+F63+0.07</f>
        <v>10.570000000000002</v>
      </c>
      <c r="G64" s="3">
        <v>3</v>
      </c>
      <c r="H64" s="3">
        <f>VLOOKUP(C64,'Prelim entry sheet'!A:C,2,FALSE)</f>
        <v>196</v>
      </c>
      <c r="I64" s="3">
        <f>VLOOKUP(C64,'Prelim entry sheet'!A:C,3,FALSE)</f>
        <v>68</v>
      </c>
      <c r="J64" s="3">
        <f t="shared" si="4"/>
        <v>196</v>
      </c>
      <c r="K64" s="211">
        <f t="shared" si="5"/>
        <v>0.67586206896551726</v>
      </c>
      <c r="L64" s="3">
        <v>8</v>
      </c>
      <c r="N64" t="str">
        <f>VLOOKUP(C64,Entries!G:S,13,FALSE)</f>
        <v>Worcester</v>
      </c>
      <c r="O64">
        <f>VLOOKUP(C64,Entries!G:T,14,FALSE)</f>
        <v>18</v>
      </c>
    </row>
    <row r="65" spans="1:15" x14ac:dyDescent="0.25">
      <c r="A65" s="62"/>
      <c r="B65" s="3" t="s">
        <v>559</v>
      </c>
      <c r="C65" s="3">
        <v>93</v>
      </c>
      <c r="D65" s="3" t="s">
        <v>27</v>
      </c>
      <c r="E65" s="3" t="s">
        <v>28</v>
      </c>
      <c r="F65" s="9">
        <f>F64+0.07</f>
        <v>10.640000000000002</v>
      </c>
      <c r="G65" s="3">
        <v>3</v>
      </c>
      <c r="H65" s="3">
        <f>VLOOKUP(C65,'Prelim entry sheet'!A:C,2,FALSE)</f>
        <v>196</v>
      </c>
      <c r="I65" s="3">
        <f>VLOOKUP(C65,'Prelim entry sheet'!A:C,3,FALSE)</f>
        <v>68</v>
      </c>
      <c r="J65" s="3">
        <f t="shared" si="4"/>
        <v>196</v>
      </c>
      <c r="K65" s="211">
        <f t="shared" si="5"/>
        <v>0.67586206896551726</v>
      </c>
      <c r="L65" s="3">
        <v>8</v>
      </c>
      <c r="N65" t="str">
        <f>VLOOKUP(C65,Entries!G:S,13,FALSE)</f>
        <v>Cotswold Edge</v>
      </c>
      <c r="O65">
        <f>VLOOKUP(C65,Entries!G:T,14,FALSE)</f>
        <v>9</v>
      </c>
    </row>
    <row r="66" spans="1:15" x14ac:dyDescent="0.25">
      <c r="A66" s="62"/>
      <c r="B66" s="3" t="s">
        <v>557</v>
      </c>
      <c r="C66" s="3">
        <v>74</v>
      </c>
      <c r="D66" s="3" t="s">
        <v>187</v>
      </c>
      <c r="E66" s="3" t="s">
        <v>369</v>
      </c>
      <c r="F66" s="9">
        <v>9</v>
      </c>
      <c r="G66" s="3">
        <v>3</v>
      </c>
      <c r="H66" s="3">
        <f>VLOOKUP(C66,'Prelim entry sheet'!A:C,2,FALSE)</f>
        <v>193.5</v>
      </c>
      <c r="I66" s="3">
        <f>VLOOKUP(C66,'Prelim entry sheet'!A:C,3,FALSE)</f>
        <v>67</v>
      </c>
      <c r="J66" s="3">
        <f t="shared" si="4"/>
        <v>193.5</v>
      </c>
      <c r="K66" s="211">
        <f t="shared" si="5"/>
        <v>0.66724137931034477</v>
      </c>
      <c r="L66" s="3">
        <v>10</v>
      </c>
      <c r="N66" t="str">
        <f>VLOOKUP(C66,Entries!G:S,13,FALSE)</f>
        <v>SWDG</v>
      </c>
      <c r="O66">
        <f>VLOOKUP(C66,Entries!G:T,14,FALSE)</f>
        <v>12</v>
      </c>
    </row>
    <row r="67" spans="1:15" x14ac:dyDescent="0.25">
      <c r="A67" s="54"/>
      <c r="B67" s="3" t="s">
        <v>562</v>
      </c>
      <c r="C67" s="3">
        <v>92</v>
      </c>
      <c r="D67" s="3" t="s">
        <v>238</v>
      </c>
      <c r="E67" s="3" t="s">
        <v>239</v>
      </c>
      <c r="F67" s="9">
        <f>+F66+0.06</f>
        <v>9.06</v>
      </c>
      <c r="G67" s="3">
        <v>3</v>
      </c>
      <c r="H67" s="3">
        <f>VLOOKUP(C67,'Prelim entry sheet'!A:C,2,FALSE)</f>
        <v>193</v>
      </c>
      <c r="I67" s="3">
        <f>VLOOKUP(C67,'Prelim entry sheet'!A:C,3,FALSE)</f>
        <v>67</v>
      </c>
      <c r="J67" s="3">
        <f t="shared" si="4"/>
        <v>193</v>
      </c>
      <c r="K67" s="211">
        <f t="shared" si="5"/>
        <v>0.66551724137931034</v>
      </c>
      <c r="L67" s="3">
        <v>11</v>
      </c>
      <c r="N67" t="str">
        <f>VLOOKUP(C67,Entries!G:S,13,FALSE)</f>
        <v>VWH</v>
      </c>
      <c r="O67">
        <f>VLOOKUP(C67,Entries!G:T,14,FALSE)</f>
        <v>9</v>
      </c>
    </row>
    <row r="68" spans="1:15" x14ac:dyDescent="0.25">
      <c r="A68" s="62"/>
      <c r="B68" s="3" t="s">
        <v>577</v>
      </c>
      <c r="C68" s="3">
        <v>89</v>
      </c>
      <c r="D68" s="3" t="s">
        <v>400</v>
      </c>
      <c r="E68" s="3" t="s">
        <v>401</v>
      </c>
      <c r="F68" s="9">
        <f>F67+0.07</f>
        <v>9.1300000000000008</v>
      </c>
      <c r="G68" s="3">
        <v>3</v>
      </c>
      <c r="H68" s="3">
        <f>VLOOKUP(C68,'Prelim entry sheet'!A:C,2,FALSE)</f>
        <v>192.5</v>
      </c>
      <c r="I68" s="3">
        <f>VLOOKUP(C68,'Prelim entry sheet'!A:C,3,FALSE)</f>
        <v>66</v>
      </c>
      <c r="J68" s="3">
        <f t="shared" si="4"/>
        <v>192.5</v>
      </c>
      <c r="K68" s="211">
        <f t="shared" si="5"/>
        <v>0.66379310344827591</v>
      </c>
      <c r="L68" s="3">
        <v>12</v>
      </c>
      <c r="N68" t="str">
        <f>VLOOKUP(C68,Entries!G:S,13,FALSE)</f>
        <v>Vale of Arrow</v>
      </c>
      <c r="O68">
        <f>VLOOKUP(C68,Entries!G:T,14,FALSE)</f>
        <v>15</v>
      </c>
    </row>
    <row r="69" spans="1:15" x14ac:dyDescent="0.25">
      <c r="A69" s="62"/>
      <c r="B69" s="3" t="s">
        <v>563</v>
      </c>
      <c r="C69" s="3">
        <v>78</v>
      </c>
      <c r="D69" s="3" t="s">
        <v>359</v>
      </c>
      <c r="E69" s="3" t="s">
        <v>360</v>
      </c>
      <c r="F69" s="9">
        <f>+F68+0.06</f>
        <v>9.1900000000000013</v>
      </c>
      <c r="G69" s="3">
        <v>3</v>
      </c>
      <c r="H69" s="3">
        <f>VLOOKUP(C69,'Prelim entry sheet'!A:C,2,FALSE)</f>
        <v>192.5</v>
      </c>
      <c r="I69" s="3">
        <f>VLOOKUP(C69,'Prelim entry sheet'!A:C,3,FALSE)</f>
        <v>66</v>
      </c>
      <c r="J69" s="3">
        <f t="shared" si="4"/>
        <v>192.5</v>
      </c>
      <c r="K69" s="211">
        <f t="shared" si="5"/>
        <v>0.66379310344827591</v>
      </c>
      <c r="L69" s="3">
        <v>13</v>
      </c>
      <c r="N69" t="str">
        <f>VLOOKUP(C69,Entries!G:S,13,FALSE)</f>
        <v>SWDG</v>
      </c>
      <c r="O69">
        <f>VLOOKUP(C69,Entries!G:T,14,FALSE)</f>
        <v>12</v>
      </c>
    </row>
    <row r="70" spans="1:15" x14ac:dyDescent="0.25">
      <c r="A70" s="202"/>
      <c r="B70" s="52" t="s">
        <v>574</v>
      </c>
      <c r="C70" s="3">
        <v>84</v>
      </c>
      <c r="D70" s="3" t="s">
        <v>384</v>
      </c>
      <c r="E70" s="3" t="s">
        <v>385</v>
      </c>
      <c r="F70" s="9">
        <v>10.050000000000001</v>
      </c>
      <c r="G70" s="3">
        <v>3</v>
      </c>
      <c r="H70" s="3">
        <f>VLOOKUP(C70,'Prelim entry sheet'!A:C,2,FALSE)</f>
        <v>191</v>
      </c>
      <c r="I70" s="3">
        <f>VLOOKUP(C70,'Prelim entry sheet'!A:C,3,FALSE)</f>
        <v>66</v>
      </c>
      <c r="J70" s="3">
        <f t="shared" si="4"/>
        <v>191</v>
      </c>
      <c r="K70" s="211">
        <f t="shared" si="5"/>
        <v>0.6586206896551724</v>
      </c>
      <c r="L70" s="3">
        <v>14</v>
      </c>
    </row>
    <row r="71" spans="1:15" x14ac:dyDescent="0.25">
      <c r="A71" s="62"/>
      <c r="B71" s="3" t="s">
        <v>569</v>
      </c>
      <c r="C71" s="3">
        <v>85</v>
      </c>
      <c r="D71" s="3" t="s">
        <v>108</v>
      </c>
      <c r="E71" s="3" t="s">
        <v>109</v>
      </c>
      <c r="F71" s="9">
        <f>+F70+0.07</f>
        <v>10.120000000000001</v>
      </c>
      <c r="G71" s="3">
        <v>3</v>
      </c>
      <c r="H71" s="3">
        <f>VLOOKUP(C71,'Prelim entry sheet'!A:C,2,FALSE)</f>
        <v>190</v>
      </c>
      <c r="I71" s="3">
        <f>VLOOKUP(C71,'Prelim entry sheet'!A:C,3,FALSE)</f>
        <v>65</v>
      </c>
      <c r="J71" s="3">
        <f t="shared" si="4"/>
        <v>190</v>
      </c>
      <c r="K71" s="211">
        <f t="shared" si="5"/>
        <v>0.65517241379310343</v>
      </c>
      <c r="L71" s="3">
        <v>15</v>
      </c>
      <c r="N71" t="str">
        <f>VLOOKUP(C71,Entries!G:S,13,FALSE)</f>
        <v>Southerndown</v>
      </c>
      <c r="O71">
        <f>VLOOKUP(C71,Entries!G:T,14,FALSE)</f>
        <v>15</v>
      </c>
    </row>
    <row r="72" spans="1:15" x14ac:dyDescent="0.25">
      <c r="A72" s="62"/>
      <c r="B72" s="3" t="s">
        <v>573</v>
      </c>
      <c r="C72" s="3">
        <v>82</v>
      </c>
      <c r="D72" s="3" t="s">
        <v>274</v>
      </c>
      <c r="E72" s="3" t="s">
        <v>275</v>
      </c>
      <c r="F72" s="9">
        <f>+F71+0.06</f>
        <v>10.180000000000001</v>
      </c>
      <c r="G72" s="3">
        <v>3</v>
      </c>
      <c r="H72" s="3">
        <f>VLOOKUP(C72,'Prelim entry sheet'!A:C,2,FALSE)</f>
        <v>189.5</v>
      </c>
      <c r="I72" s="3">
        <f>VLOOKUP(C72,'Prelim entry sheet'!A:C,3,FALSE)</f>
        <v>65</v>
      </c>
      <c r="J72" s="3">
        <f t="shared" si="4"/>
        <v>189.5</v>
      </c>
      <c r="K72" s="211">
        <f t="shared" si="5"/>
        <v>0.65344827586206899</v>
      </c>
      <c r="L72" s="3">
        <v>16</v>
      </c>
      <c r="N72" t="str">
        <f>VLOOKUP(C72,Entries!G:S,13,FALSE)</f>
        <v>Cheltenham</v>
      </c>
      <c r="O72">
        <f>VLOOKUP(C72,Entries!G:T,14,FALSE)</f>
        <v>18</v>
      </c>
    </row>
    <row r="73" spans="1:15" x14ac:dyDescent="0.25">
      <c r="A73" s="62"/>
      <c r="B73" s="3" t="s">
        <v>575</v>
      </c>
      <c r="C73" s="3">
        <v>91</v>
      </c>
      <c r="D73" s="3" t="s">
        <v>228</v>
      </c>
      <c r="E73" s="3" t="s">
        <v>229</v>
      </c>
      <c r="F73" s="9">
        <v>11.03</v>
      </c>
      <c r="G73" s="3">
        <v>3</v>
      </c>
      <c r="H73" s="3">
        <f>VLOOKUP(C73,'Prelim entry sheet'!A:C,2,FALSE)</f>
        <v>189</v>
      </c>
      <c r="I73" s="3">
        <f>VLOOKUP(C73,'Prelim entry sheet'!A:C,3,FALSE)</f>
        <v>66</v>
      </c>
      <c r="J73" s="3">
        <f t="shared" si="4"/>
        <v>189</v>
      </c>
      <c r="K73" s="211">
        <f t="shared" si="5"/>
        <v>0.65172413793103445</v>
      </c>
      <c r="L73" s="3">
        <v>17</v>
      </c>
      <c r="N73" t="str">
        <f>VLOOKUP(C73,Entries!G:S,13,FALSE)</f>
        <v>Wessex Gold</v>
      </c>
      <c r="O73">
        <f>VLOOKUP(C73,Entries!G:T,14,FALSE)</f>
        <v>9</v>
      </c>
    </row>
    <row r="74" spans="1:15" x14ac:dyDescent="0.25">
      <c r="A74" s="62"/>
      <c r="B74" s="3" t="s">
        <v>570</v>
      </c>
      <c r="C74" s="3">
        <v>90</v>
      </c>
      <c r="D74" s="3" t="s">
        <v>337</v>
      </c>
      <c r="E74" s="3" t="s">
        <v>338</v>
      </c>
      <c r="F74" s="9">
        <f>+F73+0.06</f>
        <v>11.09</v>
      </c>
      <c r="G74" s="3">
        <v>3</v>
      </c>
      <c r="H74" s="3">
        <f>VLOOKUP(C74,'Prelim entry sheet'!A:C,2,FALSE)</f>
        <v>186.5</v>
      </c>
      <c r="I74" s="3">
        <f>VLOOKUP(C74,'Prelim entry sheet'!A:C,3,FALSE)</f>
        <v>65</v>
      </c>
      <c r="J74" s="3">
        <f t="shared" si="4"/>
        <v>186.5</v>
      </c>
      <c r="K74" s="211">
        <f t="shared" si="5"/>
        <v>0.64310344827586208</v>
      </c>
      <c r="L74" s="3">
        <v>18</v>
      </c>
      <c r="N74" t="str">
        <f>VLOOKUP(C74,Entries!G:S,13,FALSE)</f>
        <v>Brent Knoll</v>
      </c>
      <c r="O74">
        <f>VLOOKUP(C74,Entries!G:T,14,FALSE)</f>
        <v>12</v>
      </c>
    </row>
    <row r="75" spans="1:15" x14ac:dyDescent="0.25">
      <c r="A75" s="62"/>
      <c r="B75" s="52" t="s">
        <v>579</v>
      </c>
      <c r="C75" s="3">
        <v>97</v>
      </c>
      <c r="D75" s="3" t="s">
        <v>519</v>
      </c>
      <c r="E75" s="3" t="s">
        <v>523</v>
      </c>
      <c r="F75" s="3">
        <v>11.42</v>
      </c>
      <c r="G75" s="3">
        <v>3</v>
      </c>
      <c r="H75" s="3">
        <f>VLOOKUP(C75,'Prelim entry sheet'!A:C,2,FALSE)</f>
        <v>186</v>
      </c>
      <c r="I75" s="3">
        <f>VLOOKUP(C75,'Prelim entry sheet'!A:C,3,FALSE)</f>
        <v>64</v>
      </c>
      <c r="J75" s="3">
        <f t="shared" si="4"/>
        <v>186</v>
      </c>
      <c r="K75" s="211">
        <f t="shared" si="5"/>
        <v>0.64137931034482754</v>
      </c>
      <c r="L75" s="3">
        <v>19</v>
      </c>
      <c r="N75" t="str">
        <f>VLOOKUP(C75,Entries!G:S,13,FALSE)</f>
        <v>Y Fenni</v>
      </c>
      <c r="O75">
        <f>VLOOKUP(C75,Entries!G:T,14,FALSE)</f>
        <v>15</v>
      </c>
    </row>
    <row r="76" spans="1:15" x14ac:dyDescent="0.25">
      <c r="A76" s="62"/>
      <c r="B76" s="52" t="s">
        <v>568</v>
      </c>
      <c r="C76" s="3">
        <v>76</v>
      </c>
      <c r="D76" s="3" t="s">
        <v>372</v>
      </c>
      <c r="E76" s="3" t="s">
        <v>373</v>
      </c>
      <c r="F76" s="9">
        <f>+F75+0.06</f>
        <v>11.48</v>
      </c>
      <c r="G76" s="3">
        <v>3</v>
      </c>
      <c r="H76" s="3">
        <f>VLOOKUP(C76,'Prelim entry sheet'!A:C,2,FALSE)</f>
        <v>185.5</v>
      </c>
      <c r="I76" s="3">
        <f>VLOOKUP(C76,'Prelim entry sheet'!A:C,3,FALSE)</f>
        <v>65</v>
      </c>
      <c r="J76" s="3">
        <f t="shared" si="4"/>
        <v>185.5</v>
      </c>
      <c r="K76" s="211">
        <f t="shared" si="5"/>
        <v>0.6396551724137931</v>
      </c>
      <c r="L76" s="3">
        <v>20</v>
      </c>
      <c r="N76" t="str">
        <f>VLOOKUP(C76,Entries!G:S,13,FALSE)</f>
        <v>Sid and Otter</v>
      </c>
      <c r="O76">
        <f>VLOOKUP(C76,Entries!G:T,14,FALSE)</f>
        <v>12</v>
      </c>
    </row>
    <row r="77" spans="1:15" x14ac:dyDescent="0.25">
      <c r="A77" s="62"/>
      <c r="B77" s="3" t="s">
        <v>561</v>
      </c>
      <c r="C77" s="3">
        <v>77</v>
      </c>
      <c r="D77" s="3" t="s">
        <v>327</v>
      </c>
      <c r="E77" s="3" t="s">
        <v>328</v>
      </c>
      <c r="F77" s="9">
        <f>+F76+0.07</f>
        <v>11.55</v>
      </c>
      <c r="G77" s="3">
        <v>3</v>
      </c>
      <c r="H77" s="3">
        <f>VLOOKUP(C77,'Prelim entry sheet'!A:C,2,FALSE)</f>
        <v>183.5</v>
      </c>
      <c r="I77" s="3">
        <f>VLOOKUP(C77,'Prelim entry sheet'!A:C,3,FALSE)</f>
        <v>64</v>
      </c>
      <c r="J77" s="3">
        <f t="shared" si="4"/>
        <v>183.5</v>
      </c>
      <c r="K77" s="211">
        <f t="shared" si="5"/>
        <v>0.63275862068965516</v>
      </c>
      <c r="L77" s="3">
        <v>21</v>
      </c>
      <c r="N77" t="str">
        <f>VLOOKUP(C77,Entries!G:S,13,FALSE)</f>
        <v>Exeter</v>
      </c>
      <c r="O77">
        <f>VLOOKUP(C77,Entries!G:T,14,FALSE)</f>
        <v>12</v>
      </c>
    </row>
    <row r="78" spans="1:15" x14ac:dyDescent="0.25">
      <c r="A78" s="85"/>
      <c r="B78" s="3" t="s">
        <v>578</v>
      </c>
      <c r="C78" s="3">
        <v>87</v>
      </c>
      <c r="D78" s="3" t="s">
        <v>420</v>
      </c>
      <c r="E78" s="3" t="s">
        <v>421</v>
      </c>
      <c r="F78" s="9">
        <f>F77+0.07</f>
        <v>11.620000000000001</v>
      </c>
      <c r="G78" s="3">
        <v>3</v>
      </c>
      <c r="H78" s="3">
        <f>VLOOKUP(C78,'Prelim entry sheet'!A:C,2,FALSE)</f>
        <v>183.5</v>
      </c>
      <c r="I78" s="3">
        <f>VLOOKUP(C78,'Prelim entry sheet'!A:C,3,FALSE)</f>
        <v>64</v>
      </c>
      <c r="J78" s="3">
        <f t="shared" si="4"/>
        <v>183.5</v>
      </c>
      <c r="K78" s="211">
        <f t="shared" si="5"/>
        <v>0.63275862068965516</v>
      </c>
      <c r="L78" s="3">
        <v>21</v>
      </c>
      <c r="N78" t="str">
        <f>VLOOKUP(C78,Entries!G:S,13,FALSE)</f>
        <v>Wyvern</v>
      </c>
      <c r="O78">
        <f>VLOOKUP(C78,Entries!G:T,14,FALSE)</f>
        <v>18</v>
      </c>
    </row>
    <row r="79" spans="1:15" x14ac:dyDescent="0.25">
      <c r="A79" s="62"/>
      <c r="B79" s="3" t="s">
        <v>571</v>
      </c>
      <c r="C79" s="3">
        <v>79</v>
      </c>
      <c r="D79" s="3" t="s">
        <v>452</v>
      </c>
      <c r="E79" s="3" t="s">
        <v>453</v>
      </c>
      <c r="F79" s="9">
        <f>+F78+0.07</f>
        <v>11.690000000000001</v>
      </c>
      <c r="G79" s="3">
        <v>3</v>
      </c>
      <c r="H79" s="3">
        <f>VLOOKUP(C79,'Prelim entry sheet'!A:C,2,FALSE)</f>
        <v>181.5</v>
      </c>
      <c r="I79" s="3">
        <f>VLOOKUP(C79,'Prelim entry sheet'!A:C,3,FALSE)</f>
        <v>62</v>
      </c>
      <c r="J79" s="3">
        <f t="shared" si="4"/>
        <v>181.5</v>
      </c>
      <c r="K79" s="211">
        <f t="shared" si="5"/>
        <v>0.62586206896551722</v>
      </c>
      <c r="L79" s="3">
        <v>23</v>
      </c>
      <c r="N79" t="str">
        <f>VLOOKUP(C79,Entries!G:S,13,FALSE)</f>
        <v>Camel Valley</v>
      </c>
      <c r="O79">
        <f>VLOOKUP(C79,Entries!G:T,14,FALSE)</f>
        <v>19</v>
      </c>
    </row>
    <row r="80" spans="1:15" x14ac:dyDescent="0.25">
      <c r="A80" s="54"/>
      <c r="B80" s="52" t="s">
        <v>560</v>
      </c>
      <c r="C80" s="3">
        <v>94</v>
      </c>
      <c r="D80" s="3" t="s">
        <v>465</v>
      </c>
      <c r="E80" s="3" t="s">
        <v>466</v>
      </c>
      <c r="F80" s="9">
        <f>+F79+0.06</f>
        <v>11.750000000000002</v>
      </c>
      <c r="G80" s="3">
        <v>3</v>
      </c>
      <c r="H80" s="3">
        <f>VLOOKUP(C80,'Prelim entry sheet'!A:C,2,FALSE)</f>
        <v>179.5</v>
      </c>
      <c r="I80" s="3">
        <f>VLOOKUP(C80,'Prelim entry sheet'!A:C,3,FALSE)</f>
        <v>62</v>
      </c>
      <c r="J80" s="3">
        <f t="shared" si="4"/>
        <v>179.5</v>
      </c>
      <c r="K80" s="211">
        <f t="shared" si="5"/>
        <v>0.61896551724137927</v>
      </c>
      <c r="L80" s="3">
        <v>24</v>
      </c>
      <c r="N80" t="str">
        <f>VLOOKUP(C80,Entries!G:S,13,FALSE)</f>
        <v>Lamberts Castle</v>
      </c>
      <c r="O80">
        <f>VLOOKUP(C80,Entries!G:T,14,FALSE)</f>
        <v>12</v>
      </c>
    </row>
    <row r="81" spans="1:23" ht="15.75" thickBot="1" x14ac:dyDescent="0.3">
      <c r="A81" s="205"/>
      <c r="B81" s="203"/>
      <c r="C81" s="203" t="s">
        <v>74</v>
      </c>
      <c r="D81" s="203"/>
      <c r="E81" s="203"/>
      <c r="F81" s="204" t="s">
        <v>8</v>
      </c>
      <c r="G81" s="203"/>
      <c r="H81" s="203"/>
      <c r="I81" s="203"/>
      <c r="J81" s="203"/>
      <c r="K81" s="212"/>
      <c r="L81" s="203"/>
    </row>
    <row r="82" spans="1:23" s="73" customFormat="1" x14ac:dyDescent="0.25">
      <c r="A82" s="89"/>
      <c r="B82" s="72" t="s">
        <v>571</v>
      </c>
      <c r="C82" s="72">
        <v>131</v>
      </c>
      <c r="D82" s="3" t="s">
        <v>536</v>
      </c>
      <c r="E82" s="3" t="s">
        <v>536</v>
      </c>
      <c r="F82" s="9">
        <v>1.3100000000000003</v>
      </c>
      <c r="G82" s="72">
        <v>3</v>
      </c>
      <c r="H82" s="3" t="s">
        <v>536</v>
      </c>
      <c r="I82" s="3" t="s">
        <v>536</v>
      </c>
      <c r="J82" s="3" t="s">
        <v>536</v>
      </c>
      <c r="K82" s="211" t="s">
        <v>536</v>
      </c>
      <c r="L82" s="72"/>
      <c r="N82" t="str">
        <f>VLOOKUP(C82,Entries!G:S,13,FALSE)</f>
        <v>Camel Valley</v>
      </c>
      <c r="O82">
        <f>VLOOKUP(C82,Entries!G:T,14,FALSE)</f>
        <v>19</v>
      </c>
    </row>
    <row r="83" spans="1:23" s="73" customFormat="1" x14ac:dyDescent="0.25">
      <c r="A83" s="92"/>
      <c r="B83" s="52" t="s">
        <v>579</v>
      </c>
      <c r="C83" s="52">
        <v>141</v>
      </c>
      <c r="D83" s="3" t="s">
        <v>520</v>
      </c>
      <c r="E83" s="3" t="s">
        <v>524</v>
      </c>
      <c r="F83" s="9">
        <v>2.5099999999999998</v>
      </c>
      <c r="G83" s="52">
        <v>3</v>
      </c>
      <c r="H83" s="3" t="s">
        <v>536</v>
      </c>
      <c r="I83" s="3" t="s">
        <v>536</v>
      </c>
      <c r="J83" s="3" t="str">
        <f t="shared" ref="J83:J105" si="6">H83</f>
        <v>WD</v>
      </c>
      <c r="K83" s="213" t="s">
        <v>536</v>
      </c>
      <c r="L83" s="52"/>
      <c r="M83" s="81"/>
      <c r="N83" t="str">
        <f>VLOOKUP(C83,Entries!G:S,13,FALSE)</f>
        <v>Y Fenni</v>
      </c>
      <c r="O83">
        <f>VLOOKUP(C83,Entries!G:T,14,FALSE)</f>
        <v>15</v>
      </c>
      <c r="P83" s="81"/>
      <c r="Q83" s="81"/>
      <c r="R83" s="81"/>
      <c r="S83" s="81"/>
      <c r="T83" s="81"/>
      <c r="U83" s="81"/>
      <c r="V83" s="81"/>
      <c r="W83" s="81"/>
    </row>
    <row r="84" spans="1:23" s="83" customFormat="1" x14ac:dyDescent="0.25">
      <c r="A84" s="62"/>
      <c r="B84" s="3" t="s">
        <v>565</v>
      </c>
      <c r="C84" s="3">
        <v>146</v>
      </c>
      <c r="D84" s="3" t="s">
        <v>284</v>
      </c>
      <c r="E84" s="3" t="s">
        <v>285</v>
      </c>
      <c r="F84" s="9">
        <v>3.23</v>
      </c>
      <c r="G84" s="3">
        <v>3</v>
      </c>
      <c r="H84" s="3">
        <f>VLOOKUP(C84,'Prelim entry sheet'!A:C,2,FALSE)</f>
        <v>207.5</v>
      </c>
      <c r="I84" s="3">
        <f>VLOOKUP(C84,'Prelim entry sheet'!A:C,3,FALSE)</f>
        <v>73</v>
      </c>
      <c r="J84" s="3">
        <f t="shared" si="6"/>
        <v>207.5</v>
      </c>
      <c r="K84" s="211">
        <f t="shared" ref="K84:K105" si="7">J84/P$1</f>
        <v>0.71551724137931039</v>
      </c>
      <c r="L84" s="3">
        <v>1</v>
      </c>
      <c r="M84"/>
      <c r="N84" t="str">
        <f>VLOOKUP(C84,Entries!G:S,13,FALSE)</f>
        <v>Kingsleaze</v>
      </c>
      <c r="O84">
        <f>VLOOKUP(C84,Entries!G:T,14,FALSE)</f>
        <v>9</v>
      </c>
      <c r="P84"/>
      <c r="Q84"/>
      <c r="R84"/>
      <c r="S84"/>
      <c r="T84"/>
      <c r="U84"/>
      <c r="V84"/>
      <c r="W84"/>
    </row>
    <row r="85" spans="1:23" s="73" customFormat="1" x14ac:dyDescent="0.25">
      <c r="A85" s="62"/>
      <c r="B85" s="3" t="s">
        <v>580</v>
      </c>
      <c r="C85" s="3">
        <v>147</v>
      </c>
      <c r="D85" s="3" t="s">
        <v>269</v>
      </c>
      <c r="E85" s="3" t="s">
        <v>270</v>
      </c>
      <c r="F85" s="9">
        <v>3.3</v>
      </c>
      <c r="G85" s="3">
        <v>3</v>
      </c>
      <c r="H85" s="3">
        <f>VLOOKUP(C85,'Prelim entry sheet'!A:C,2,FALSE)</f>
        <v>205.5</v>
      </c>
      <c r="I85" s="3">
        <f>VLOOKUP(C85,'Prelim entry sheet'!A:C,3,FALSE)</f>
        <v>71</v>
      </c>
      <c r="J85" s="3">
        <f t="shared" si="6"/>
        <v>205.5</v>
      </c>
      <c r="K85" s="211">
        <f t="shared" si="7"/>
        <v>0.70862068965517244</v>
      </c>
      <c r="L85" s="3">
        <v>2</v>
      </c>
      <c r="M85"/>
      <c r="N85" t="str">
        <f>VLOOKUP(C85,Entries!G:S,13,FALSE)</f>
        <v>Worcester</v>
      </c>
      <c r="O85">
        <f>VLOOKUP(C85,Entries!G:T,14,FALSE)</f>
        <v>18</v>
      </c>
      <c r="P85"/>
      <c r="Q85"/>
      <c r="R85"/>
      <c r="S85"/>
      <c r="T85"/>
      <c r="U85"/>
      <c r="V85"/>
      <c r="W85"/>
    </row>
    <row r="86" spans="1:23" s="73" customFormat="1" x14ac:dyDescent="0.25">
      <c r="A86" s="90"/>
      <c r="B86" s="72" t="s">
        <v>581</v>
      </c>
      <c r="C86" s="72">
        <v>130</v>
      </c>
      <c r="D86" s="3" t="s">
        <v>357</v>
      </c>
      <c r="E86" s="3" t="s">
        <v>358</v>
      </c>
      <c r="F86" s="9">
        <v>1.2400000000000002</v>
      </c>
      <c r="G86" s="72">
        <v>3</v>
      </c>
      <c r="H86" s="3">
        <f>VLOOKUP(C86,'Prelim entry sheet'!A:C,2,FALSE)</f>
        <v>201.5</v>
      </c>
      <c r="I86" s="3">
        <f>VLOOKUP(C86,'Prelim entry sheet'!A:C,3,FALSE)</f>
        <v>70</v>
      </c>
      <c r="J86" s="3">
        <f t="shared" si="6"/>
        <v>201.5</v>
      </c>
      <c r="K86" s="211">
        <f t="shared" si="7"/>
        <v>0.69482758620689655</v>
      </c>
      <c r="L86" s="72">
        <v>3</v>
      </c>
      <c r="N86" t="str">
        <f>VLOOKUP(C86,Entries!G:S,13,FALSE)</f>
        <v>SWDG</v>
      </c>
      <c r="O86">
        <f>VLOOKUP(C86,Entries!G:T,14,FALSE)</f>
        <v>12</v>
      </c>
    </row>
    <row r="87" spans="1:23" s="73" customFormat="1" x14ac:dyDescent="0.25">
      <c r="A87" s="90"/>
      <c r="B87" s="72" t="s">
        <v>561</v>
      </c>
      <c r="C87" s="72">
        <v>129</v>
      </c>
      <c r="D87" s="3" t="s">
        <v>329</v>
      </c>
      <c r="E87" s="3" t="s">
        <v>330</v>
      </c>
      <c r="F87" s="9">
        <v>1.1800000000000002</v>
      </c>
      <c r="G87" s="72">
        <v>3</v>
      </c>
      <c r="H87" s="3">
        <f>VLOOKUP(C87,'Prelim entry sheet'!A:C,2,FALSE)</f>
        <v>200.5</v>
      </c>
      <c r="I87" s="3">
        <f>VLOOKUP(C87,'Prelim entry sheet'!A:C,3,FALSE)</f>
        <v>70</v>
      </c>
      <c r="J87" s="3">
        <f t="shared" si="6"/>
        <v>200.5</v>
      </c>
      <c r="K87" s="211">
        <f t="shared" si="7"/>
        <v>0.69137931034482758</v>
      </c>
      <c r="L87" s="72">
        <v>4</v>
      </c>
      <c r="N87" t="str">
        <f>VLOOKUP(C87,Entries!G:S,13,FALSE)</f>
        <v>Exeter</v>
      </c>
      <c r="O87">
        <f>VLOOKUP(C87,Entries!G:T,14,FALSE)</f>
        <v>12</v>
      </c>
    </row>
    <row r="88" spans="1:23" s="73" customFormat="1" x14ac:dyDescent="0.25">
      <c r="A88" s="90"/>
      <c r="B88" s="72" t="s">
        <v>560</v>
      </c>
      <c r="C88" s="72">
        <v>124</v>
      </c>
      <c r="D88" s="3" t="s">
        <v>42</v>
      </c>
      <c r="E88" s="3" t="s">
        <v>43</v>
      </c>
      <c r="F88" s="9">
        <v>12.45</v>
      </c>
      <c r="G88" s="72">
        <v>3</v>
      </c>
      <c r="H88" s="3">
        <f>VLOOKUP(C88,'Prelim entry sheet'!A:C,2,FALSE)</f>
        <v>197.5</v>
      </c>
      <c r="I88" s="3">
        <f>VLOOKUP(C88,'Prelim entry sheet'!A:C,3,FALSE)</f>
        <v>68</v>
      </c>
      <c r="J88" s="3">
        <f t="shared" si="6"/>
        <v>197.5</v>
      </c>
      <c r="K88" s="211">
        <f t="shared" si="7"/>
        <v>0.68103448275862066</v>
      </c>
      <c r="L88" s="72">
        <v>5</v>
      </c>
      <c r="N88" t="str">
        <f>VLOOKUP(C88,Entries!G:S,13,FALSE)</f>
        <v>Lamberts Castle</v>
      </c>
      <c r="O88">
        <f>VLOOKUP(C88,Entries!G:T,14,FALSE)</f>
        <v>12</v>
      </c>
    </row>
    <row r="89" spans="1:23" s="73" customFormat="1" x14ac:dyDescent="0.25">
      <c r="A89" s="62"/>
      <c r="B89" s="3" t="s">
        <v>577</v>
      </c>
      <c r="C89" s="3">
        <v>140</v>
      </c>
      <c r="D89" s="3" t="s">
        <v>404</v>
      </c>
      <c r="E89" s="3" t="s">
        <v>405</v>
      </c>
      <c r="F89" s="9">
        <v>2.44</v>
      </c>
      <c r="G89" s="3">
        <v>3</v>
      </c>
      <c r="H89" s="3">
        <f>VLOOKUP(C89,'Prelim entry sheet'!A:C,2,FALSE)</f>
        <v>196</v>
      </c>
      <c r="I89" s="3">
        <f>VLOOKUP(C89,'Prelim entry sheet'!A:C,3,FALSE)</f>
        <v>67</v>
      </c>
      <c r="J89" s="3">
        <f t="shared" si="6"/>
        <v>196</v>
      </c>
      <c r="K89" s="211">
        <f t="shared" si="7"/>
        <v>0.67586206896551726</v>
      </c>
      <c r="L89" s="3">
        <v>6</v>
      </c>
      <c r="M89"/>
      <c r="N89" t="str">
        <f>VLOOKUP(C89,Entries!G:S,13,FALSE)</f>
        <v>Vale of Arrow</v>
      </c>
      <c r="O89">
        <f>VLOOKUP(C89,Entries!G:T,14,FALSE)</f>
        <v>15</v>
      </c>
      <c r="P89"/>
      <c r="Q89"/>
      <c r="R89"/>
      <c r="S89"/>
      <c r="T89"/>
      <c r="U89"/>
      <c r="V89"/>
      <c r="W89"/>
    </row>
    <row r="90" spans="1:23" s="73" customFormat="1" x14ac:dyDescent="0.25">
      <c r="A90" s="90"/>
      <c r="B90" s="72" t="s">
        <v>573</v>
      </c>
      <c r="C90" s="72">
        <v>133</v>
      </c>
      <c r="D90" s="3" t="s">
        <v>276</v>
      </c>
      <c r="E90" s="3" t="s">
        <v>277</v>
      </c>
      <c r="F90" s="9">
        <v>1.4400000000000004</v>
      </c>
      <c r="G90" s="72">
        <v>3</v>
      </c>
      <c r="H90" s="3">
        <f>VLOOKUP(C90,'Prelim entry sheet'!A:C,2,FALSE)</f>
        <v>195.5</v>
      </c>
      <c r="I90" s="3">
        <f>VLOOKUP(C90,'Prelim entry sheet'!A:C,3,FALSE)</f>
        <v>68</v>
      </c>
      <c r="J90" s="3">
        <f t="shared" si="6"/>
        <v>195.5</v>
      </c>
      <c r="K90" s="211">
        <f t="shared" si="7"/>
        <v>0.67413793103448272</v>
      </c>
      <c r="L90" s="72">
        <v>7</v>
      </c>
      <c r="N90" t="str">
        <f>VLOOKUP(C90,Entries!G:S,13,FALSE)</f>
        <v>Cheltenham</v>
      </c>
      <c r="O90">
        <f>VLOOKUP(C90,Entries!G:T,14,FALSE)</f>
        <v>18</v>
      </c>
    </row>
    <row r="91" spans="1:23" s="73" customFormat="1" x14ac:dyDescent="0.25">
      <c r="A91" s="62"/>
      <c r="B91" s="3" t="s">
        <v>575</v>
      </c>
      <c r="C91" s="3">
        <v>144</v>
      </c>
      <c r="D91" s="3" t="s">
        <v>233</v>
      </c>
      <c r="E91" s="3" t="s">
        <v>232</v>
      </c>
      <c r="F91" s="9">
        <v>3.1</v>
      </c>
      <c r="G91" s="3">
        <v>3</v>
      </c>
      <c r="H91" s="3">
        <f>VLOOKUP(C91,'Prelim entry sheet'!A:C,2,FALSE)</f>
        <v>194</v>
      </c>
      <c r="I91" s="3">
        <f>VLOOKUP(C91,'Prelim entry sheet'!A:C,3,FALSE)</f>
        <v>67</v>
      </c>
      <c r="J91" s="3">
        <f t="shared" si="6"/>
        <v>194</v>
      </c>
      <c r="K91" s="211">
        <f t="shared" si="7"/>
        <v>0.66896551724137931</v>
      </c>
      <c r="L91" s="3">
        <v>8</v>
      </c>
      <c r="M91"/>
      <c r="N91" t="str">
        <f>VLOOKUP(C91,Entries!G:S,13,FALSE)</f>
        <v>Wessex Gold</v>
      </c>
      <c r="O91">
        <f>VLOOKUP(C91,Entries!G:T,14,FALSE)</f>
        <v>9</v>
      </c>
      <c r="P91"/>
      <c r="Q91"/>
      <c r="R91"/>
      <c r="S91"/>
      <c r="T91"/>
      <c r="U91"/>
      <c r="V91"/>
      <c r="W91"/>
    </row>
    <row r="92" spans="1:23" s="73" customFormat="1" x14ac:dyDescent="0.25">
      <c r="A92" s="62"/>
      <c r="B92" s="3" t="s">
        <v>562</v>
      </c>
      <c r="C92" s="3">
        <v>143</v>
      </c>
      <c r="D92" s="3" t="s">
        <v>242</v>
      </c>
      <c r="E92" s="3" t="s">
        <v>243</v>
      </c>
      <c r="F92" s="9">
        <v>3.04</v>
      </c>
      <c r="G92" s="3">
        <v>3</v>
      </c>
      <c r="H92" s="3">
        <f>VLOOKUP(C92,'Prelim entry sheet'!A:C,2,FALSE)</f>
        <v>193</v>
      </c>
      <c r="I92" s="3">
        <f>VLOOKUP(C92,'Prelim entry sheet'!A:C,3,FALSE)</f>
        <v>67</v>
      </c>
      <c r="J92" s="3">
        <f t="shared" si="6"/>
        <v>193</v>
      </c>
      <c r="K92" s="211">
        <f t="shared" si="7"/>
        <v>0.66551724137931034</v>
      </c>
      <c r="L92" s="3">
        <v>9</v>
      </c>
      <c r="M92"/>
      <c r="N92" t="str">
        <f>VLOOKUP(C92,Entries!G:S,13,FALSE)</f>
        <v>VWH</v>
      </c>
      <c r="O92">
        <f>VLOOKUP(C92,Entries!G:T,14,FALSE)</f>
        <v>9</v>
      </c>
      <c r="P92"/>
      <c r="Q92"/>
      <c r="R92"/>
      <c r="S92"/>
      <c r="T92"/>
      <c r="U92"/>
      <c r="V92"/>
      <c r="W92"/>
    </row>
    <row r="93" spans="1:23" x14ac:dyDescent="0.25">
      <c r="A93" s="90"/>
      <c r="B93" s="72" t="s">
        <v>572</v>
      </c>
      <c r="C93" s="72">
        <v>132</v>
      </c>
      <c r="D93" s="3" t="s">
        <v>494</v>
      </c>
      <c r="E93" s="3" t="s">
        <v>495</v>
      </c>
      <c r="F93" s="9">
        <v>1.3700000000000003</v>
      </c>
      <c r="G93" s="72">
        <v>3</v>
      </c>
      <c r="H93" s="3">
        <f>VLOOKUP(C93,'Prelim entry sheet'!A:C,2,FALSE)</f>
        <v>192.5</v>
      </c>
      <c r="I93" s="3">
        <f>VLOOKUP(C93,'Prelim entry sheet'!A:C,3,FALSE)</f>
        <v>66</v>
      </c>
      <c r="J93" s="3">
        <f t="shared" si="6"/>
        <v>192.5</v>
      </c>
      <c r="K93" s="211">
        <f t="shared" si="7"/>
        <v>0.66379310344827591</v>
      </c>
      <c r="L93" s="72">
        <v>10</v>
      </c>
      <c r="M93" s="73"/>
      <c r="N93" t="str">
        <f>VLOOKUP(C93,Entries!G:S,13,FALSE)</f>
        <v>Bewdley</v>
      </c>
      <c r="O93">
        <f>VLOOKUP(C93,Entries!G:T,14,FALSE)</f>
        <v>18</v>
      </c>
      <c r="P93" s="73"/>
      <c r="Q93" s="73"/>
      <c r="R93" s="73"/>
      <c r="S93" s="73"/>
      <c r="T93" s="73"/>
      <c r="U93" s="73"/>
      <c r="V93" s="73"/>
      <c r="W93" s="73"/>
    </row>
    <row r="94" spans="1:23" x14ac:dyDescent="0.25">
      <c r="A94" s="90"/>
      <c r="B94" s="72" t="s">
        <v>568</v>
      </c>
      <c r="C94" s="72">
        <v>125</v>
      </c>
      <c r="D94" s="3" t="s">
        <v>374</v>
      </c>
      <c r="E94" s="3" t="s">
        <v>375</v>
      </c>
      <c r="F94" s="9">
        <v>12.52</v>
      </c>
      <c r="G94" s="72">
        <v>3</v>
      </c>
      <c r="H94" s="3">
        <f>VLOOKUP(C94,'Prelim entry sheet'!A:C,2,FALSE)</f>
        <v>191</v>
      </c>
      <c r="I94" s="3">
        <f>VLOOKUP(C94,'Prelim entry sheet'!A:C,3,FALSE)</f>
        <v>66</v>
      </c>
      <c r="J94" s="3">
        <f t="shared" si="6"/>
        <v>191</v>
      </c>
      <c r="K94" s="211">
        <f t="shared" si="7"/>
        <v>0.6586206896551724</v>
      </c>
      <c r="L94" s="72">
        <v>11</v>
      </c>
      <c r="M94" s="73"/>
      <c r="N94" t="str">
        <f>VLOOKUP(C94,Entries!G:S,13,FALSE)</f>
        <v>Sid and Otter</v>
      </c>
      <c r="O94">
        <f>VLOOKUP(C94,Entries!G:T,14,FALSE)</f>
        <v>12</v>
      </c>
      <c r="P94" s="73"/>
      <c r="Q94" s="73"/>
      <c r="R94" s="73"/>
      <c r="S94" s="73"/>
      <c r="T94" s="73"/>
      <c r="U94" s="73"/>
      <c r="V94" s="73"/>
      <c r="W94" s="73"/>
    </row>
    <row r="95" spans="1:23" x14ac:dyDescent="0.25">
      <c r="A95" s="90"/>
      <c r="B95" s="72" t="s">
        <v>559</v>
      </c>
      <c r="C95" s="72">
        <v>128</v>
      </c>
      <c r="D95" s="3" t="s">
        <v>32</v>
      </c>
      <c r="E95" s="3" t="s">
        <v>208</v>
      </c>
      <c r="F95" s="9">
        <v>1.1100000000000001</v>
      </c>
      <c r="G95" s="72">
        <v>3</v>
      </c>
      <c r="H95" s="3">
        <f>VLOOKUP(C95,'Prelim entry sheet'!A:C,2,FALSE)</f>
        <v>191</v>
      </c>
      <c r="I95" s="3">
        <f>VLOOKUP(C95,'Prelim entry sheet'!A:C,3,FALSE)</f>
        <v>63</v>
      </c>
      <c r="J95" s="3">
        <f t="shared" si="6"/>
        <v>191</v>
      </c>
      <c r="K95" s="211">
        <f t="shared" si="7"/>
        <v>0.6586206896551724</v>
      </c>
      <c r="L95" s="72">
        <v>12</v>
      </c>
      <c r="M95" s="73"/>
      <c r="N95" t="str">
        <f>VLOOKUP(C95,Entries!G:S,13,FALSE)</f>
        <v>Cotswold Edge</v>
      </c>
      <c r="O95">
        <f>VLOOKUP(C95,Entries!G:T,14,FALSE)</f>
        <v>9</v>
      </c>
      <c r="P95" s="73"/>
      <c r="Q95" s="73"/>
      <c r="R95" s="73"/>
      <c r="S95" s="73"/>
      <c r="T95" s="73"/>
      <c r="U95" s="73"/>
      <c r="V95" s="73"/>
      <c r="W95" s="73"/>
    </row>
    <row r="96" spans="1:23" x14ac:dyDescent="0.25">
      <c r="A96" s="62"/>
      <c r="B96" s="3" t="s">
        <v>569</v>
      </c>
      <c r="C96" s="72">
        <v>135</v>
      </c>
      <c r="D96" s="3" t="s">
        <v>262</v>
      </c>
      <c r="E96" s="3" t="s">
        <v>263</v>
      </c>
      <c r="F96" s="9">
        <v>1.5700000000000005</v>
      </c>
      <c r="G96" s="3">
        <v>3</v>
      </c>
      <c r="H96" s="3">
        <f>VLOOKUP(C96,'Prelim entry sheet'!A:C,2,FALSE)</f>
        <v>190.5</v>
      </c>
      <c r="I96" s="3">
        <f>VLOOKUP(C96,'Prelim entry sheet'!A:C,3,FALSE)</f>
        <v>64</v>
      </c>
      <c r="J96" s="3">
        <f t="shared" si="6"/>
        <v>190.5</v>
      </c>
      <c r="K96" s="211">
        <f t="shared" si="7"/>
        <v>0.65689655172413797</v>
      </c>
      <c r="L96" s="3">
        <v>13</v>
      </c>
      <c r="N96" t="str">
        <f>VLOOKUP(C96,Entries!G:S,13,FALSE)</f>
        <v>Southerndown</v>
      </c>
      <c r="O96">
        <f>VLOOKUP(C96,Entries!G:T,14,FALSE)</f>
        <v>15</v>
      </c>
    </row>
    <row r="97" spans="1:23" x14ac:dyDescent="0.25">
      <c r="A97" s="62"/>
      <c r="B97" s="3" t="s">
        <v>570</v>
      </c>
      <c r="C97" s="3">
        <v>136</v>
      </c>
      <c r="D97" s="3" t="s">
        <v>335</v>
      </c>
      <c r="E97" s="3" t="s">
        <v>336</v>
      </c>
      <c r="F97" s="9">
        <v>2.1800000000000002</v>
      </c>
      <c r="G97" s="3">
        <v>3</v>
      </c>
      <c r="H97" s="3">
        <f>VLOOKUP(C97,'Prelim entry sheet'!A:C,2,FALSE)</f>
        <v>189</v>
      </c>
      <c r="I97" s="3">
        <f>VLOOKUP(C97,'Prelim entry sheet'!A:C,3,FALSE)</f>
        <v>65</v>
      </c>
      <c r="J97" s="3">
        <f t="shared" si="6"/>
        <v>189</v>
      </c>
      <c r="K97" s="211">
        <f t="shared" si="7"/>
        <v>0.65172413793103445</v>
      </c>
      <c r="L97" s="3">
        <v>14</v>
      </c>
      <c r="N97" t="str">
        <f>VLOOKUP(C97,Entries!G:S,13,FALSE)</f>
        <v>Brent Knoll</v>
      </c>
      <c r="O97">
        <f>VLOOKUP(C97,Entries!G:T,14,FALSE)</f>
        <v>12</v>
      </c>
    </row>
    <row r="98" spans="1:23" x14ac:dyDescent="0.25">
      <c r="A98" s="91"/>
      <c r="B98" s="82" t="s">
        <v>557</v>
      </c>
      <c r="C98" s="82">
        <v>126</v>
      </c>
      <c r="D98" s="3" t="s">
        <v>367</v>
      </c>
      <c r="E98" s="3" t="s">
        <v>368</v>
      </c>
      <c r="F98" s="9">
        <v>12.58</v>
      </c>
      <c r="G98" s="82">
        <v>3</v>
      </c>
      <c r="H98" s="3">
        <f>VLOOKUP(C98,'Prelim entry sheet'!A:C,2,FALSE)</f>
        <v>188.5</v>
      </c>
      <c r="I98" s="3">
        <f>VLOOKUP(C98,'Prelim entry sheet'!A:C,3,FALSE)</f>
        <v>64</v>
      </c>
      <c r="J98" s="3">
        <f t="shared" si="6"/>
        <v>188.5</v>
      </c>
      <c r="K98" s="211">
        <f t="shared" si="7"/>
        <v>0.65</v>
      </c>
      <c r="L98" s="82">
        <v>15</v>
      </c>
      <c r="M98" s="83"/>
      <c r="N98" t="str">
        <f>VLOOKUP(C98,Entries!G:S,13,FALSE)</f>
        <v>SWDG</v>
      </c>
      <c r="O98">
        <f>VLOOKUP(C98,Entries!G:T,14,FALSE)</f>
        <v>12</v>
      </c>
      <c r="P98" s="83"/>
      <c r="Q98" s="83"/>
      <c r="R98" s="83"/>
      <c r="S98" s="83"/>
      <c r="T98" s="83"/>
      <c r="U98" s="83"/>
      <c r="V98" s="83"/>
      <c r="W98" s="83"/>
    </row>
    <row r="99" spans="1:23" x14ac:dyDescent="0.25">
      <c r="A99" s="62"/>
      <c r="B99" s="3" t="s">
        <v>574</v>
      </c>
      <c r="C99" s="3">
        <v>138</v>
      </c>
      <c r="D99" s="3" t="s">
        <v>388</v>
      </c>
      <c r="E99" s="3" t="s">
        <v>389</v>
      </c>
      <c r="F99" s="9">
        <v>2.31</v>
      </c>
      <c r="G99" s="3">
        <v>3</v>
      </c>
      <c r="H99" s="3">
        <f>VLOOKUP(C99,'Prelim entry sheet'!A:C,2,FALSE)</f>
        <v>188.5</v>
      </c>
      <c r="I99" s="3">
        <f>VLOOKUP(C99,'Prelim entry sheet'!A:C,3,FALSE)</f>
        <v>64</v>
      </c>
      <c r="J99" s="3">
        <f t="shared" si="6"/>
        <v>188.5</v>
      </c>
      <c r="K99" s="211">
        <f t="shared" si="7"/>
        <v>0.65</v>
      </c>
      <c r="L99" s="3">
        <v>15</v>
      </c>
      <c r="N99" t="str">
        <f>VLOOKUP(C99,Entries!G:S,13,FALSE)</f>
        <v>Vale of Arrow</v>
      </c>
      <c r="O99">
        <f>VLOOKUP(C99,Entries!G:T,14,FALSE)</f>
        <v>15</v>
      </c>
    </row>
    <row r="100" spans="1:23" s="81" customFormat="1" x14ac:dyDescent="0.25">
      <c r="A100" s="90"/>
      <c r="B100" s="72" t="s">
        <v>558</v>
      </c>
      <c r="C100" s="72">
        <v>127</v>
      </c>
      <c r="D100" s="3" t="s">
        <v>483</v>
      </c>
      <c r="E100" s="3" t="s">
        <v>484</v>
      </c>
      <c r="F100" s="9">
        <v>1.05</v>
      </c>
      <c r="G100" s="72">
        <v>3</v>
      </c>
      <c r="H100" s="3">
        <f>VLOOKUP(C100,'Prelim entry sheet'!A:C,2,FALSE)</f>
        <v>188</v>
      </c>
      <c r="I100" s="3">
        <f>VLOOKUP(C100,'Prelim entry sheet'!A:C,3,FALSE)</f>
        <v>64</v>
      </c>
      <c r="J100" s="3">
        <f t="shared" si="6"/>
        <v>188</v>
      </c>
      <c r="K100" s="211">
        <f t="shared" si="7"/>
        <v>0.64827586206896548</v>
      </c>
      <c r="L100" s="72">
        <v>17</v>
      </c>
      <c r="M100" s="73"/>
      <c r="N100" t="str">
        <f>VLOOKUP(C100,Entries!G:S,13,FALSE)</f>
        <v>Cornwall Trec</v>
      </c>
      <c r="O100">
        <f>VLOOKUP(C100,Entries!G:T,14,FALSE)</f>
        <v>19</v>
      </c>
      <c r="P100" s="73"/>
      <c r="Q100" s="73"/>
      <c r="R100" s="73"/>
      <c r="S100" s="73"/>
      <c r="T100" s="73"/>
      <c r="U100" s="73"/>
      <c r="V100" s="73"/>
      <c r="W100" s="73"/>
    </row>
    <row r="101" spans="1:23" x14ac:dyDescent="0.25">
      <c r="A101" s="90"/>
      <c r="B101" s="72" t="s">
        <v>567</v>
      </c>
      <c r="C101" s="72">
        <v>134</v>
      </c>
      <c r="D101" s="3" t="s">
        <v>301</v>
      </c>
      <c r="E101" s="3" t="s">
        <v>302</v>
      </c>
      <c r="F101" s="9">
        <v>1.5000000000000004</v>
      </c>
      <c r="G101" s="72">
        <v>3</v>
      </c>
      <c r="H101" s="3">
        <f>VLOOKUP(C101,'Prelim entry sheet'!A:C,2,FALSE)</f>
        <v>187.5</v>
      </c>
      <c r="I101" s="3">
        <f>VLOOKUP(C101,'Prelim entry sheet'!A:C,3,FALSE)</f>
        <v>63</v>
      </c>
      <c r="J101" s="3">
        <f t="shared" si="6"/>
        <v>187.5</v>
      </c>
      <c r="K101" s="211">
        <f t="shared" si="7"/>
        <v>0.64655172413793105</v>
      </c>
      <c r="L101" s="72">
        <v>18</v>
      </c>
      <c r="M101" s="73"/>
      <c r="N101" t="str">
        <f>VLOOKUP(C101,Entries!G:S,13,FALSE)</f>
        <v>Malvern Hills</v>
      </c>
      <c r="O101">
        <f>VLOOKUP(C101,Entries!G:T,14,FALSE)</f>
        <v>18</v>
      </c>
      <c r="P101" s="73"/>
      <c r="Q101" s="73"/>
      <c r="R101" s="73"/>
      <c r="S101" s="73"/>
      <c r="T101" s="73"/>
      <c r="U101" s="73"/>
      <c r="V101" s="73"/>
      <c r="W101" s="73"/>
    </row>
    <row r="102" spans="1:23" x14ac:dyDescent="0.25">
      <c r="A102" s="62"/>
      <c r="B102" s="3" t="s">
        <v>578</v>
      </c>
      <c r="C102" s="3">
        <v>137</v>
      </c>
      <c r="D102" s="3" t="s">
        <v>422</v>
      </c>
      <c r="E102" s="3" t="s">
        <v>423</v>
      </c>
      <c r="F102" s="9">
        <v>2.25</v>
      </c>
      <c r="G102" s="3">
        <v>3</v>
      </c>
      <c r="H102" s="3">
        <f>VLOOKUP(C102,'Prelim entry sheet'!A:C,2,FALSE)</f>
        <v>187</v>
      </c>
      <c r="I102" s="3">
        <f>VLOOKUP(C102,'Prelim entry sheet'!A:C,3,FALSE)</f>
        <v>65</v>
      </c>
      <c r="J102" s="3">
        <f t="shared" si="6"/>
        <v>187</v>
      </c>
      <c r="K102" s="211">
        <f t="shared" si="7"/>
        <v>0.64482758620689651</v>
      </c>
      <c r="L102" s="3">
        <v>19</v>
      </c>
      <c r="N102" t="str">
        <f>VLOOKUP(C102,Entries!G:S,13,FALSE)</f>
        <v>Wyvern</v>
      </c>
      <c r="O102">
        <f>VLOOKUP(C102,Entries!G:T,14,FALSE)</f>
        <v>18</v>
      </c>
    </row>
    <row r="103" spans="1:23" x14ac:dyDescent="0.25">
      <c r="A103" s="62"/>
      <c r="B103" s="3" t="s">
        <v>566</v>
      </c>
      <c r="C103" s="3">
        <v>142</v>
      </c>
      <c r="D103" s="3" t="s">
        <v>437</v>
      </c>
      <c r="E103" s="3" t="s">
        <v>438</v>
      </c>
      <c r="F103" s="9">
        <v>2.57</v>
      </c>
      <c r="G103" s="3">
        <v>3</v>
      </c>
      <c r="H103" s="3">
        <f>VLOOKUP(C103,'Prelim entry sheet'!A:C,2,FALSE)</f>
        <v>185.5</v>
      </c>
      <c r="I103" s="3">
        <f>VLOOKUP(C103,'Prelim entry sheet'!A:C,3,FALSE)</f>
        <v>63</v>
      </c>
      <c r="J103" s="3">
        <f t="shared" si="6"/>
        <v>185.5</v>
      </c>
      <c r="K103" s="211">
        <f t="shared" si="7"/>
        <v>0.6396551724137931</v>
      </c>
      <c r="L103" s="3">
        <v>20</v>
      </c>
      <c r="N103" t="str">
        <f>VLOOKUP(C103,Entries!G:S,13,FALSE)</f>
        <v>Hereford</v>
      </c>
      <c r="O103">
        <f>VLOOKUP(C103,Entries!G:T,14,FALSE)</f>
        <v>15</v>
      </c>
    </row>
    <row r="104" spans="1:23" x14ac:dyDescent="0.25">
      <c r="A104" s="62"/>
      <c r="B104" s="3" t="s">
        <v>564</v>
      </c>
      <c r="C104" s="3">
        <v>145</v>
      </c>
      <c r="D104" s="3" t="s">
        <v>288</v>
      </c>
      <c r="E104" s="3" t="s">
        <v>289</v>
      </c>
      <c r="F104" s="9">
        <v>3.17</v>
      </c>
      <c r="G104" s="3">
        <v>3</v>
      </c>
      <c r="H104" s="3">
        <f>VLOOKUP(C104,'Prelim entry sheet'!A:C,2,FALSE)</f>
        <v>184</v>
      </c>
      <c r="I104" s="3">
        <f>VLOOKUP(C104,'Prelim entry sheet'!A:C,3,FALSE)</f>
        <v>64</v>
      </c>
      <c r="J104" s="3">
        <f t="shared" si="6"/>
        <v>184</v>
      </c>
      <c r="K104" s="211">
        <f t="shared" si="7"/>
        <v>0.6344827586206897</v>
      </c>
      <c r="L104" s="3">
        <v>21</v>
      </c>
      <c r="N104" t="str">
        <f>VLOOKUP(C104,Entries!G:S,13,FALSE)</f>
        <v>Kingsleaze</v>
      </c>
      <c r="O104">
        <f>VLOOKUP(C104,Entries!G:T,14,FALSE)</f>
        <v>9</v>
      </c>
    </row>
    <row r="105" spans="1:23" x14ac:dyDescent="0.25">
      <c r="A105" s="62"/>
      <c r="B105" s="3" t="s">
        <v>576</v>
      </c>
      <c r="C105" s="3">
        <v>139</v>
      </c>
      <c r="D105" s="3" t="s">
        <v>396</v>
      </c>
      <c r="E105" s="3" t="s">
        <v>397</v>
      </c>
      <c r="F105" s="9">
        <v>2.38</v>
      </c>
      <c r="G105" s="3">
        <v>3</v>
      </c>
      <c r="H105" s="3">
        <f>VLOOKUP(C105,'Prelim entry sheet'!A:C,2,FALSE)</f>
        <v>182</v>
      </c>
      <c r="I105" s="3">
        <f>VLOOKUP(C105,'Prelim entry sheet'!A:C,3,FALSE)</f>
        <v>64</v>
      </c>
      <c r="J105" s="3">
        <f t="shared" si="6"/>
        <v>182</v>
      </c>
      <c r="K105" s="211">
        <f t="shared" si="7"/>
        <v>0.62758620689655176</v>
      </c>
      <c r="L105" s="3">
        <v>22</v>
      </c>
      <c r="N105" t="str">
        <f>VLOOKUP(C105,Entries!G:S,13,FALSE)</f>
        <v>Vale of Arrow</v>
      </c>
      <c r="O105">
        <f>VLOOKUP(C105,Entries!G:T,14,FALSE)</f>
        <v>15</v>
      </c>
    </row>
    <row r="106" spans="1:23" x14ac:dyDescent="0.25">
      <c r="A106" s="202"/>
      <c r="B106" s="203"/>
      <c r="C106" s="203"/>
      <c r="D106" s="203"/>
      <c r="E106" s="203" t="s">
        <v>7</v>
      </c>
      <c r="F106" s="204"/>
      <c r="G106" s="203"/>
      <c r="H106" s="203"/>
      <c r="I106" s="203"/>
      <c r="J106" s="203"/>
      <c r="K106" s="212"/>
      <c r="L106" s="203"/>
    </row>
    <row r="151" spans="12:23" x14ac:dyDescent="0.25">
      <c r="T151" s="259" t="s">
        <v>192</v>
      </c>
      <c r="U151" s="259"/>
      <c r="V151" s="259"/>
      <c r="W151" s="259"/>
    </row>
    <row r="152" spans="12:23" x14ac:dyDescent="0.25">
      <c r="L152" s="48"/>
      <c r="M152" s="48"/>
      <c r="T152" s="259"/>
      <c r="U152" s="259"/>
      <c r="V152" s="259"/>
      <c r="W152" s="259"/>
    </row>
    <row r="153" spans="12:23" x14ac:dyDescent="0.25">
      <c r="L153" s="200"/>
      <c r="M153" s="48"/>
      <c r="T153" s="259"/>
      <c r="U153" s="259"/>
      <c r="V153" s="259"/>
      <c r="W153" s="259"/>
    </row>
    <row r="154" spans="12:23" x14ac:dyDescent="0.25">
      <c r="L154" s="200"/>
      <c r="M154" s="48"/>
      <c r="T154" s="259"/>
      <c r="U154" s="259"/>
      <c r="V154" s="259"/>
      <c r="W154" s="259"/>
    </row>
    <row r="155" spans="12:23" x14ac:dyDescent="0.25">
      <c r="L155" s="200"/>
      <c r="M155" s="48"/>
      <c r="N155" s="59"/>
      <c r="O155" s="59"/>
      <c r="T155" s="259"/>
      <c r="U155" s="259"/>
      <c r="V155" s="259"/>
      <c r="W155" s="259"/>
    </row>
    <row r="156" spans="12:23" x14ac:dyDescent="0.25">
      <c r="L156" s="200"/>
      <c r="M156" s="48"/>
    </row>
    <row r="157" spans="12:23" x14ac:dyDescent="0.25">
      <c r="L157" s="48"/>
      <c r="M157" s="48"/>
    </row>
    <row r="158" spans="12:23" x14ac:dyDescent="0.25">
      <c r="L158" s="48"/>
      <c r="M158" s="48"/>
    </row>
    <row r="159" spans="12:23" x14ac:dyDescent="0.25">
      <c r="L159" s="200"/>
      <c r="M159" s="201"/>
    </row>
    <row r="160" spans="12:23" x14ac:dyDescent="0.25">
      <c r="L160" s="200"/>
      <c r="M160" s="201"/>
    </row>
    <row r="161" spans="12:15" x14ac:dyDescent="0.25">
      <c r="L161" s="200"/>
      <c r="M161" s="201"/>
    </row>
    <row r="162" spans="12:15" x14ac:dyDescent="0.25">
      <c r="L162" s="200"/>
      <c r="M162" s="201"/>
    </row>
    <row r="163" spans="12:15" x14ac:dyDescent="0.25">
      <c r="L163" s="200"/>
      <c r="M163" s="201"/>
    </row>
    <row r="164" spans="12:15" x14ac:dyDescent="0.25">
      <c r="L164" s="200"/>
      <c r="M164" s="201"/>
      <c r="N164" s="59"/>
      <c r="O164" s="59"/>
    </row>
    <row r="165" spans="12:15" x14ac:dyDescent="0.25">
      <c r="L165" s="200"/>
      <c r="M165" s="201"/>
    </row>
    <row r="166" spans="12:15" x14ac:dyDescent="0.25">
      <c r="L166" s="200"/>
      <c r="M166" s="201"/>
    </row>
    <row r="167" spans="12:15" x14ac:dyDescent="0.25">
      <c r="L167" s="200"/>
      <c r="M167" s="201"/>
    </row>
    <row r="168" spans="12:15" x14ac:dyDescent="0.25">
      <c r="L168" s="200"/>
      <c r="M168" s="201"/>
    </row>
    <row r="169" spans="12:15" x14ac:dyDescent="0.25">
      <c r="L169" s="200"/>
      <c r="M169" s="201"/>
    </row>
    <row r="170" spans="12:15" x14ac:dyDescent="0.25">
      <c r="L170" s="200"/>
      <c r="M170" s="201"/>
    </row>
    <row r="171" spans="12:15" x14ac:dyDescent="0.25">
      <c r="L171" s="48"/>
      <c r="M171" s="48"/>
    </row>
    <row r="172" spans="12:15" x14ac:dyDescent="0.25">
      <c r="L172" s="48"/>
      <c r="M172" s="48"/>
    </row>
  </sheetData>
  <sortState ref="A31:W55">
    <sortCondition descending="1" ref="K31:K55"/>
  </sortState>
  <mergeCells count="1">
    <mergeCell ref="T151:W155"/>
  </mergeCell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rowBreaks count="3" manualBreakCount="3">
    <brk id="29" max="11" man="1"/>
    <brk id="55" max="11" man="1"/>
    <brk id="80" max="11" man="1"/>
  </rowBreaks>
  <colBreaks count="2" manualBreakCount="2">
    <brk id="7" max="1048575" man="1"/>
    <brk id="11" min="1" max="10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B83" zoomScaleNormal="100" zoomScaleSheetLayoutView="70" workbookViewId="0">
      <selection activeCell="I4" sqref="I4:J99"/>
    </sheetView>
  </sheetViews>
  <sheetFormatPr defaultRowHeight="15" x14ac:dyDescent="0.25"/>
  <cols>
    <col min="2" max="2" width="16.42578125" bestFit="1" customWidth="1"/>
    <col min="4" max="4" width="24.28515625" bestFit="1" customWidth="1"/>
    <col min="5" max="5" width="24.5703125" bestFit="1" customWidth="1"/>
    <col min="7" max="7" width="9.140625" style="210"/>
    <col min="9" max="9" width="11" bestFit="1" customWidth="1"/>
    <col min="11" max="11" width="15" bestFit="1" customWidth="1"/>
  </cols>
  <sheetData>
    <row r="1" spans="1:15" ht="21" x14ac:dyDescent="0.35">
      <c r="A1" s="215" t="s">
        <v>649</v>
      </c>
    </row>
    <row r="2" spans="1:15" x14ac:dyDescent="0.25">
      <c r="A2" s="214" t="s">
        <v>65</v>
      </c>
      <c r="F2" s="1"/>
      <c r="O2" t="s">
        <v>646</v>
      </c>
    </row>
    <row r="3" spans="1:15" ht="15.75" thickBot="1" x14ac:dyDescent="0.3">
      <c r="A3" t="s">
        <v>0</v>
      </c>
      <c r="B3" t="s">
        <v>1</v>
      </c>
      <c r="C3" t="s">
        <v>3</v>
      </c>
      <c r="D3" t="s">
        <v>4</v>
      </c>
      <c r="E3" t="s">
        <v>5</v>
      </c>
      <c r="F3" s="1" t="s">
        <v>10</v>
      </c>
      <c r="G3" s="210" t="s">
        <v>11</v>
      </c>
      <c r="H3" t="s">
        <v>12</v>
      </c>
      <c r="I3" t="s">
        <v>66</v>
      </c>
      <c r="J3" t="s">
        <v>12</v>
      </c>
      <c r="O3" t="s">
        <v>646</v>
      </c>
    </row>
    <row r="4" spans="1:15" ht="15.75" thickTop="1" x14ac:dyDescent="0.25">
      <c r="A4" s="206"/>
      <c r="B4" s="53" t="s">
        <v>214</v>
      </c>
      <c r="C4" s="60">
        <v>66</v>
      </c>
      <c r="D4" s="57" t="str">
        <f>VLOOKUP(C4,Entries!G:P,10,FALSE)</f>
        <v>Rowena Mottershead</v>
      </c>
      <c r="E4" s="57" t="str">
        <f>VLOOKUP(C4,Entries!G:Q,11,FALSE)</f>
        <v>Spirit</v>
      </c>
      <c r="F4" s="57">
        <f>VLOOKUP($C4,'Prelim Dressage'!$C$5:$L$106,8,FALSE)</f>
        <v>206.5</v>
      </c>
      <c r="G4" s="233">
        <f>VLOOKUP($C4,'Prelim Dressage'!$C$5:$L$106,9,FALSE)</f>
        <v>0.71206896551724141</v>
      </c>
      <c r="H4" s="61">
        <f>VLOOKUP($C4,'Prelim Dressage'!$C$5:$L$106,10,FALSE)</f>
        <v>3</v>
      </c>
      <c r="I4" s="260">
        <f>SMALL(H4:H7,1)+SMALL(H4:H7,2)+SMALL(H4:H7,3)</f>
        <v>13</v>
      </c>
      <c r="J4" s="263">
        <v>3</v>
      </c>
    </row>
    <row r="5" spans="1:15" x14ac:dyDescent="0.25">
      <c r="A5" s="15">
        <v>18</v>
      </c>
      <c r="B5" s="54" t="s">
        <v>595</v>
      </c>
      <c r="C5" s="62">
        <v>86</v>
      </c>
      <c r="D5" s="3" t="str">
        <f>VLOOKUP(C5,Entries!G:P,10,FALSE)</f>
        <v>Jo Hunter</v>
      </c>
      <c r="E5" s="3" t="str">
        <f>VLOOKUP(C5,Entries!G:Q,11,FALSE)</f>
        <v>Flight of Fancy</v>
      </c>
      <c r="F5" s="3">
        <f>VLOOKUP($C5,'Prelim Dressage'!$C$5:$L$106,8,FALSE)</f>
        <v>202</v>
      </c>
      <c r="G5" s="211">
        <f>VLOOKUP($C5,'Prelim Dressage'!$C$5:$L$106,9,FALSE)</f>
        <v>0.69655172413793098</v>
      </c>
      <c r="H5" s="63">
        <f>VLOOKUP($C5,'Prelim Dressage'!$C$5:$L$106,10,FALSE)</f>
        <v>4</v>
      </c>
      <c r="I5" s="261"/>
      <c r="J5" s="264"/>
    </row>
    <row r="6" spans="1:15" x14ac:dyDescent="0.25">
      <c r="A6" s="15"/>
      <c r="B6" s="54"/>
      <c r="C6" s="62">
        <v>109</v>
      </c>
      <c r="D6" s="3" t="str">
        <f>VLOOKUP(C6,Entries!G:P,10,FALSE)</f>
        <v>Lois Unit</v>
      </c>
      <c r="E6" s="3" t="str">
        <f>VLOOKUP(C6,Entries!G:Q,11,FALSE)</f>
        <v>Bean into Mischief</v>
      </c>
      <c r="F6" s="3">
        <f>VLOOKUP($C6,'Prelim Dressage'!$C$5:$L$106,8,FALSE)</f>
        <v>199.5</v>
      </c>
      <c r="G6" s="211">
        <f>VLOOKUP($C6,'Prelim Dressage'!$C$5:$L$106,9,FALSE)</f>
        <v>0.68793103448275861</v>
      </c>
      <c r="H6" s="63">
        <f>VLOOKUP($C6,'Prelim Dressage'!$C$5:$L$106,10,FALSE)</f>
        <v>6</v>
      </c>
      <c r="I6" s="261"/>
      <c r="J6" s="264"/>
    </row>
    <row r="7" spans="1:15" ht="15.75" thickBot="1" x14ac:dyDescent="0.3">
      <c r="A7" s="29"/>
      <c r="B7" s="207"/>
      <c r="C7" s="64">
        <v>132</v>
      </c>
      <c r="D7" s="58" t="str">
        <f>VLOOKUP(C7,Entries!G:P,10,FALSE)</f>
        <v>Vicky Franklin</v>
      </c>
      <c r="E7" s="58" t="str">
        <f>VLOOKUP(C7,Entries!G:Q,11,FALSE)</f>
        <v>Archfield Commando</v>
      </c>
      <c r="F7" s="58">
        <f>VLOOKUP($C7,'Prelim Dressage'!$C$5:$L$106,8,FALSE)</f>
        <v>192.5</v>
      </c>
      <c r="G7" s="234">
        <f>VLOOKUP($C7,'Prelim Dressage'!$C$5:$L$106,9,FALSE)</f>
        <v>0.66379310344827591</v>
      </c>
      <c r="H7" s="65">
        <f>VLOOKUP($C7,'Prelim Dressage'!$C$5:$L$106,10,FALSE)</f>
        <v>10</v>
      </c>
      <c r="I7" s="262"/>
      <c r="J7" s="265"/>
    </row>
    <row r="8" spans="1:15" ht="15.75" thickTop="1" x14ac:dyDescent="0.25">
      <c r="A8" s="206"/>
      <c r="B8" s="53" t="s">
        <v>271</v>
      </c>
      <c r="C8" s="60">
        <v>64</v>
      </c>
      <c r="D8" s="57" t="str">
        <f>VLOOKUP(C8,Entries!G:P,10,FALSE)</f>
        <v>Kimberley Payne</v>
      </c>
      <c r="E8" s="57" t="str">
        <f>VLOOKUP(C8,Entries!G:Q,11,FALSE)</f>
        <v>Anthony</v>
      </c>
      <c r="F8" s="57">
        <f>VLOOKUP($C8,'Prelim Dressage'!$C$5:$L$106,8,FALSE)</f>
        <v>177</v>
      </c>
      <c r="G8" s="233">
        <f>VLOOKUP($C8,'Prelim Dressage'!$C$5:$L$106,9,FALSE)</f>
        <v>0.6103448275862069</v>
      </c>
      <c r="H8" s="61">
        <f>VLOOKUP($C8,'Prelim Dressage'!$C$5:$L$106,10,FALSE)</f>
        <v>19</v>
      </c>
      <c r="I8" s="260">
        <f>SMALL(H8:H11,1)+SMALL(H8:H11,2)+SMALL(H8:H11,3)</f>
        <v>47</v>
      </c>
      <c r="J8" s="263"/>
      <c r="O8" t="s">
        <v>646</v>
      </c>
    </row>
    <row r="9" spans="1:15" x14ac:dyDescent="0.25">
      <c r="A9" s="15">
        <v>12</v>
      </c>
      <c r="B9" s="54"/>
      <c r="C9" s="62">
        <v>90</v>
      </c>
      <c r="D9" s="3" t="str">
        <f>VLOOKUP(C9,Entries!G:P,10,FALSE)</f>
        <v>Sarah Lillian Keepin</v>
      </c>
      <c r="E9" s="3" t="str">
        <f>VLOOKUP(C9,Entries!G:Q,11,FALSE)</f>
        <v>Brittleford Apache</v>
      </c>
      <c r="F9" s="3">
        <f>VLOOKUP($C9,'Prelim Dressage'!$C$5:$L$106,8,FALSE)</f>
        <v>186.5</v>
      </c>
      <c r="G9" s="211">
        <f>VLOOKUP($C9,'Prelim Dressage'!$C$5:$L$106,9,FALSE)</f>
        <v>0.64310344827586208</v>
      </c>
      <c r="H9" s="63">
        <f>VLOOKUP($C9,'Prelim Dressage'!$C$5:$L$106,10,FALSE)</f>
        <v>18</v>
      </c>
      <c r="I9" s="261"/>
      <c r="J9" s="264"/>
      <c r="O9" t="s">
        <v>646</v>
      </c>
    </row>
    <row r="10" spans="1:15" x14ac:dyDescent="0.25">
      <c r="A10" s="15"/>
      <c r="B10" s="54"/>
      <c r="C10" s="62">
        <v>111</v>
      </c>
      <c r="D10" s="3" t="str">
        <f>VLOOKUP(C10,Entries!G:P,10,FALSE)</f>
        <v>Helen Waycott</v>
      </c>
      <c r="E10" s="3" t="str">
        <f>VLOOKUP(C10,Entries!G:Q,11,FALSE)</f>
        <v>Marja V/D Broeklanden</v>
      </c>
      <c r="F10" s="3">
        <f>VLOOKUP($C10,'Prelim Dressage'!$C$5:$L$106,8,FALSE)</f>
        <v>182.5</v>
      </c>
      <c r="G10" s="211">
        <f>VLOOKUP($C10,'Prelim Dressage'!$C$5:$L$106,9,FALSE)</f>
        <v>0.62931034482758619</v>
      </c>
      <c r="H10" s="63">
        <f>VLOOKUP($C10,'Prelim Dressage'!$C$5:$L$106,10,FALSE)</f>
        <v>15</v>
      </c>
      <c r="I10" s="261"/>
      <c r="J10" s="264"/>
      <c r="O10" t="s">
        <v>646</v>
      </c>
    </row>
    <row r="11" spans="1:15" ht="15.75" thickBot="1" x14ac:dyDescent="0.3">
      <c r="A11" s="29"/>
      <c r="B11" s="207"/>
      <c r="C11" s="64">
        <v>136</v>
      </c>
      <c r="D11" s="58" t="str">
        <f>VLOOKUP(C11,Entries!G:P,10,FALSE)</f>
        <v>Tara Bennett</v>
      </c>
      <c r="E11" s="58" t="str">
        <f>VLOOKUP(C11,Entries!G:Q,11,FALSE)</f>
        <v>Mendip Manor ROR</v>
      </c>
      <c r="F11" s="58">
        <f>VLOOKUP($C11,'Prelim Dressage'!$C$5:$L$106,8,FALSE)</f>
        <v>189</v>
      </c>
      <c r="G11" s="234">
        <f>VLOOKUP($C11,'Prelim Dressage'!$C$5:$L$106,9,FALSE)</f>
        <v>0.65172413793103445</v>
      </c>
      <c r="H11" s="65">
        <f>VLOOKUP($C11,'Prelim Dressage'!$C$5:$L$106,10,FALSE)</f>
        <v>14</v>
      </c>
      <c r="I11" s="262"/>
      <c r="J11" s="265"/>
      <c r="O11" t="s">
        <v>646</v>
      </c>
    </row>
    <row r="12" spans="1:15" ht="15.75" thickTop="1" x14ac:dyDescent="0.25">
      <c r="A12" s="206"/>
      <c r="B12" s="53" t="s">
        <v>447</v>
      </c>
      <c r="C12" s="60">
        <v>65</v>
      </c>
      <c r="D12" s="57" t="str">
        <f>VLOOKUP(C12,Entries!G:P,10,FALSE)</f>
        <v>Janet Elston</v>
      </c>
      <c r="E12" s="57" t="str">
        <f>VLOOKUP(C12,Entries!G:Q,11,FALSE)</f>
        <v>My Cornish Princess</v>
      </c>
      <c r="F12" s="57">
        <f>VLOOKUP($C12,'Prelim Dressage'!$C$5:$L$106,8,FALSE)</f>
        <v>151.5</v>
      </c>
      <c r="G12" s="233">
        <f>VLOOKUP($C12,'Prelim Dressage'!$C$5:$L$106,9,FALSE)</f>
        <v>0.52241379310344827</v>
      </c>
      <c r="H12" s="61">
        <f>VLOOKUP($C12,'Prelim Dressage'!$C$5:$L$106,10,FALSE)</f>
        <v>21</v>
      </c>
      <c r="I12" s="260">
        <f>SMALL(H12:H15,1)+SMALL(H12:H15,2)+SMALL(H12:H15,3)</f>
        <v>34</v>
      </c>
      <c r="J12" s="263"/>
    </row>
    <row r="13" spans="1:15" x14ac:dyDescent="0.25">
      <c r="A13" s="15">
        <v>19</v>
      </c>
      <c r="B13" s="54"/>
      <c r="C13" s="62">
        <v>79</v>
      </c>
      <c r="D13" s="3" t="str">
        <f>VLOOKUP(C13,Entries!G:P,10,FALSE)</f>
        <v>Sally Rowe</v>
      </c>
      <c r="E13" s="3" t="str">
        <f>VLOOKUP(C13,Entries!G:Q,11,FALSE)</f>
        <v>Alfred the Great</v>
      </c>
      <c r="F13" s="3">
        <f>VLOOKUP($C13,'Prelim Dressage'!$C$5:$L$106,8,FALSE)</f>
        <v>181.5</v>
      </c>
      <c r="G13" s="211">
        <f>VLOOKUP($C13,'Prelim Dressage'!$C$5:$L$106,9,FALSE)</f>
        <v>0.62586206896551722</v>
      </c>
      <c r="H13" s="63">
        <f>VLOOKUP($C13,'Prelim Dressage'!$C$5:$L$106,10,FALSE)</f>
        <v>23</v>
      </c>
      <c r="I13" s="261"/>
      <c r="J13" s="264"/>
    </row>
    <row r="14" spans="1:15" x14ac:dyDescent="0.25">
      <c r="A14" s="15"/>
      <c r="B14" s="54"/>
      <c r="C14" s="62">
        <v>108</v>
      </c>
      <c r="D14" s="3" t="str">
        <f>VLOOKUP(C14,Entries!G:P,10,FALSE)</f>
        <v>Carina Kane</v>
      </c>
      <c r="E14" s="3" t="str">
        <f>VLOOKUP(C14,Entries!G:Q,11,FALSE)</f>
        <v>Heath</v>
      </c>
      <c r="F14" s="3">
        <f>VLOOKUP($C14,'Prelim Dressage'!$C$5:$L$106,8,FALSE)</f>
        <v>183</v>
      </c>
      <c r="G14" s="211">
        <f>VLOOKUP($C14,'Prelim Dressage'!$C$5:$L$106,9,FALSE)</f>
        <v>0.63103448275862073</v>
      </c>
      <c r="H14" s="63">
        <f>VLOOKUP($C14,'Prelim Dressage'!$C$5:$L$106,10,FALSE)</f>
        <v>13</v>
      </c>
      <c r="I14" s="261"/>
      <c r="J14" s="264"/>
    </row>
    <row r="15" spans="1:15" ht="15.75" thickBot="1" x14ac:dyDescent="0.3">
      <c r="A15" s="29"/>
      <c r="B15" s="207"/>
      <c r="C15" s="64">
        <v>131</v>
      </c>
      <c r="D15" s="58" t="str">
        <f>VLOOKUP(C15,Entries!G:P,10,FALSE)</f>
        <v>WD</v>
      </c>
      <c r="E15" s="58" t="str">
        <f>VLOOKUP(C15,Entries!G:Q,11,FALSE)</f>
        <v>WD</v>
      </c>
      <c r="F15" s="58" t="str">
        <f>VLOOKUP($C15,'Prelim Dressage'!$C$5:$L$106,8,FALSE)</f>
        <v>WD</v>
      </c>
      <c r="G15" s="234" t="str">
        <f>VLOOKUP($C15,'Prelim Dressage'!$C$5:$L$106,9,FALSE)</f>
        <v>WD</v>
      </c>
      <c r="H15" s="65">
        <f>VLOOKUP($C15,'Prelim Dressage'!$C$5:$L$106,10,FALSE)</f>
        <v>0</v>
      </c>
      <c r="I15" s="262"/>
      <c r="J15" s="265"/>
    </row>
    <row r="16" spans="1:15" ht="15.75" thickTop="1" x14ac:dyDescent="0.25">
      <c r="A16" s="206"/>
      <c r="B16" s="53" t="s">
        <v>55</v>
      </c>
      <c r="C16" s="60">
        <v>67</v>
      </c>
      <c r="D16" s="57" t="str">
        <f>VLOOKUP(C16,Entries!G:P,10,FALSE)</f>
        <v>Julia Whittle</v>
      </c>
      <c r="E16" s="57" t="str">
        <f>VLOOKUP(C16,Entries!G:Q,11,FALSE)</f>
        <v>Kobito</v>
      </c>
      <c r="F16" s="57">
        <f>VLOOKUP($C16,'Prelim Dressage'!$C$5:$L$106,8,FALSE)</f>
        <v>191</v>
      </c>
      <c r="G16" s="233">
        <f>VLOOKUP($C16,'Prelim Dressage'!$C$5:$L$106,9,FALSE)</f>
        <v>0.6586206896551724</v>
      </c>
      <c r="H16" s="61">
        <f>VLOOKUP($C16,'Prelim Dressage'!$C$5:$L$106,10,FALSE)</f>
        <v>10</v>
      </c>
      <c r="I16" s="260">
        <f>SMALL(H16:H19,1)+SMALL(H16:H19,2)+SMALL(H16:H19,3)</f>
        <v>33</v>
      </c>
      <c r="J16" s="263"/>
    </row>
    <row r="17" spans="1:15" x14ac:dyDescent="0.25">
      <c r="A17" s="15">
        <v>18</v>
      </c>
      <c r="B17" s="54"/>
      <c r="C17" s="62">
        <v>82</v>
      </c>
      <c r="D17" s="3" t="str">
        <f>VLOOKUP(C17,Entries!G:P,10,FALSE)</f>
        <v>Joy Pither</v>
      </c>
      <c r="E17" s="3" t="str">
        <f>VLOOKUP(C17,Entries!G:Q,11,FALSE)</f>
        <v>Amborix B</v>
      </c>
      <c r="F17" s="3">
        <f>VLOOKUP($C17,'Prelim Dressage'!$C$5:$L$106,8,FALSE)</f>
        <v>189.5</v>
      </c>
      <c r="G17" s="211">
        <f>VLOOKUP($C17,'Prelim Dressage'!$C$5:$L$106,9,FALSE)</f>
        <v>0.65344827586206899</v>
      </c>
      <c r="H17" s="63">
        <f>VLOOKUP($C17,'Prelim Dressage'!$C$5:$L$106,10,FALSE)</f>
        <v>16</v>
      </c>
      <c r="I17" s="261"/>
      <c r="J17" s="264"/>
    </row>
    <row r="18" spans="1:15" x14ac:dyDescent="0.25">
      <c r="A18" s="15"/>
      <c r="B18" s="54"/>
      <c r="C18" s="62">
        <v>118</v>
      </c>
      <c r="D18" s="3" t="str">
        <f>VLOOKUP(C18,Entries!G:P,10,FALSE)</f>
        <v>Lyn Williams</v>
      </c>
      <c r="E18" s="3" t="str">
        <f>VLOOKUP(C18,Entries!G:Q,11,FALSE)</f>
        <v>Merioneth Rusleem Fly</v>
      </c>
      <c r="F18" s="3">
        <f>VLOOKUP($C18,'Prelim Dressage'!$C$5:$L$106,8,FALSE)</f>
        <v>176.5</v>
      </c>
      <c r="G18" s="211">
        <f>VLOOKUP($C18,'Prelim Dressage'!$C$5:$L$106,9,FALSE)</f>
        <v>0.60862068965517246</v>
      </c>
      <c r="H18" s="63">
        <f>VLOOKUP($C18,'Prelim Dressage'!$C$5:$L$106,10,FALSE)</f>
        <v>17</v>
      </c>
      <c r="I18" s="261"/>
      <c r="J18" s="264"/>
    </row>
    <row r="19" spans="1:15" ht="15.75" thickBot="1" x14ac:dyDescent="0.3">
      <c r="A19" s="29"/>
      <c r="B19" s="207"/>
      <c r="C19" s="64">
        <v>133</v>
      </c>
      <c r="D19" s="58" t="str">
        <f>VLOOKUP(C19,Entries!G:P,10,FALSE)</f>
        <v>Jessica Kingston Schleider</v>
      </c>
      <c r="E19" s="58" t="str">
        <f>VLOOKUP(C19,Entries!G:Q,11,FALSE)</f>
        <v>Waumdafydd Bucks Fizz</v>
      </c>
      <c r="F19" s="58">
        <f>VLOOKUP($C19,'Prelim Dressage'!$C$5:$L$106,8,FALSE)</f>
        <v>195.5</v>
      </c>
      <c r="G19" s="234">
        <f>VLOOKUP($C19,'Prelim Dressage'!$C$5:$L$106,9,FALSE)</f>
        <v>0.67413793103448272</v>
      </c>
      <c r="H19" s="65">
        <f>VLOOKUP($C19,'Prelim Dressage'!$C$5:$L$106,10,FALSE)</f>
        <v>7</v>
      </c>
      <c r="I19" s="262"/>
      <c r="J19" s="265"/>
    </row>
    <row r="20" spans="1:15" ht="15.75" thickTop="1" x14ac:dyDescent="0.25">
      <c r="A20" s="206"/>
      <c r="B20" s="53" t="s">
        <v>149</v>
      </c>
      <c r="C20" s="60">
        <v>52</v>
      </c>
      <c r="D20" s="57" t="str">
        <f>VLOOKUP(C20,Entries!G:P,10,FALSE)</f>
        <v>Grace Martinez</v>
      </c>
      <c r="E20" s="57" t="str">
        <f>VLOOKUP(C20,Entries!G:Q,11,FALSE)</f>
        <v>Calypso Valentine</v>
      </c>
      <c r="F20" s="57">
        <f>VLOOKUP($C20,'Prelim Dressage'!$C$5:$L$106,8,FALSE)</f>
        <v>179</v>
      </c>
      <c r="G20" s="233">
        <f>VLOOKUP($C20,'Prelim Dressage'!$C$5:$L$106,9,FALSE)</f>
        <v>0.61724137931034484</v>
      </c>
      <c r="H20" s="61" t="str">
        <f>VLOOKUP($C20,'Prelim Dressage'!$C$5:$L$106,10,FALSE)</f>
        <v>HC</v>
      </c>
      <c r="I20" s="260">
        <f>SMALL(H20:H23,1)+SMALL(H20:H23,2)+SMALL(H20:H23,3)</f>
        <v>31</v>
      </c>
      <c r="J20" s="263"/>
    </row>
    <row r="21" spans="1:15" x14ac:dyDescent="0.25">
      <c r="A21" s="15">
        <v>19</v>
      </c>
      <c r="B21" s="54"/>
      <c r="C21" s="62">
        <v>75</v>
      </c>
      <c r="D21" s="3" t="str">
        <f>VLOOKUP(C21,Entries!G:P,10,FALSE)</f>
        <v>Sophie Hodgson</v>
      </c>
      <c r="E21" s="3" t="str">
        <f>VLOOKUP(C21,Entries!G:Q,11,FALSE)</f>
        <v>Strictly for Fun</v>
      </c>
      <c r="F21" s="3">
        <f>VLOOKUP($C21,'Prelim Dressage'!$C$5:$L$106,8,FALSE)</f>
        <v>197.5</v>
      </c>
      <c r="G21" s="211">
        <f>VLOOKUP($C21,'Prelim Dressage'!$C$5:$L$106,9,FALSE)</f>
        <v>0.68103448275862066</v>
      </c>
      <c r="H21" s="63">
        <f>VLOOKUP($C21,'Prelim Dressage'!$C$5:$L$106,10,FALSE)</f>
        <v>7</v>
      </c>
      <c r="I21" s="261"/>
      <c r="J21" s="264"/>
    </row>
    <row r="22" spans="1:15" x14ac:dyDescent="0.25">
      <c r="A22" s="15"/>
      <c r="B22" s="54"/>
      <c r="C22" s="62">
        <v>103</v>
      </c>
      <c r="D22" s="3" t="str">
        <f>VLOOKUP(C22,Entries!G:P,10,FALSE)</f>
        <v>Lily Beth Collins</v>
      </c>
      <c r="E22" s="3" t="str">
        <f>VLOOKUP(C22,Entries!G:Q,11,FALSE)</f>
        <v>Corbally Bobby</v>
      </c>
      <c r="F22" s="3">
        <f>VLOOKUP($C22,'Prelim Dressage'!$C$5:$L$106,8,FALSE)</f>
        <v>199</v>
      </c>
      <c r="G22" s="211">
        <f>VLOOKUP($C22,'Prelim Dressage'!$C$5:$L$106,9,FALSE)</f>
        <v>0.68620689655172418</v>
      </c>
      <c r="H22" s="63">
        <f>VLOOKUP($C22,'Prelim Dressage'!$C$5:$L$106,10,FALSE)</f>
        <v>7</v>
      </c>
      <c r="I22" s="261"/>
      <c r="J22" s="264"/>
    </row>
    <row r="23" spans="1:15" ht="15.75" thickBot="1" x14ac:dyDescent="0.3">
      <c r="A23" s="29"/>
      <c r="B23" s="207"/>
      <c r="C23" s="64">
        <v>127</v>
      </c>
      <c r="D23" s="58" t="str">
        <f>VLOOKUP(C23,Entries!G:P,10,FALSE)</f>
        <v>Mike Old</v>
      </c>
      <c r="E23" s="58" t="str">
        <f>VLOOKUP(C23,Entries!G:Q,11,FALSE)</f>
        <v>Sirocco Boy</v>
      </c>
      <c r="F23" s="58">
        <f>VLOOKUP($C23,'Prelim Dressage'!$C$5:$L$106,8,FALSE)</f>
        <v>188</v>
      </c>
      <c r="G23" s="234">
        <f>VLOOKUP($C23,'Prelim Dressage'!$C$5:$L$106,9,FALSE)</f>
        <v>0.64827586206896548</v>
      </c>
      <c r="H23" s="65">
        <f>VLOOKUP($C23,'Prelim Dressage'!$C$5:$L$106,10,FALSE)</f>
        <v>17</v>
      </c>
      <c r="I23" s="262"/>
      <c r="J23" s="265"/>
    </row>
    <row r="24" spans="1:15" ht="15.75" thickTop="1" x14ac:dyDescent="0.25">
      <c r="A24" s="206"/>
      <c r="B24" s="53" t="s">
        <v>582</v>
      </c>
      <c r="C24" s="60">
        <v>53</v>
      </c>
      <c r="D24" s="57" t="str">
        <f>VLOOKUP(C24,Entries!G:P,10,FALSE)</f>
        <v>Sara Beamson</v>
      </c>
      <c r="E24" s="57" t="str">
        <f>VLOOKUP(C24,Entries!G:Q,11,FALSE)</f>
        <v>Hinton fairground ROR</v>
      </c>
      <c r="F24" s="57">
        <f>VLOOKUP($C24,'Prelim Dressage'!$C$5:$L$106,8,FALSE)</f>
        <v>212.5</v>
      </c>
      <c r="G24" s="233">
        <f>VLOOKUP($C24,'Prelim Dressage'!$C$5:$L$106,9,FALSE)</f>
        <v>0.73275862068965514</v>
      </c>
      <c r="H24" s="61">
        <f>VLOOKUP($C24,'Prelim Dressage'!$C$5:$L$106,10,FALSE)</f>
        <v>2</v>
      </c>
      <c r="I24" s="260">
        <f>SMALL(H24:H27,1)+SMALL(H24:H27,2)+SMALL(H24:H27,3)</f>
        <v>11</v>
      </c>
      <c r="J24" s="263">
        <v>2</v>
      </c>
      <c r="O24" t="s">
        <v>646</v>
      </c>
    </row>
    <row r="25" spans="1:15" x14ac:dyDescent="0.25">
      <c r="A25" s="15">
        <v>9</v>
      </c>
      <c r="B25" s="54" t="s">
        <v>583</v>
      </c>
      <c r="C25" s="62">
        <v>93</v>
      </c>
      <c r="D25" s="3" t="str">
        <f>VLOOKUP(C25,Entries!G:P,10,FALSE)</f>
        <v>Chris Clark</v>
      </c>
      <c r="E25" s="3" t="str">
        <f>VLOOKUP(C25,Entries!G:Q,11,FALSE)</f>
        <v>Croesnant Caradog</v>
      </c>
      <c r="F25" s="3">
        <f>VLOOKUP($C25,'Prelim Dressage'!$C$5:$L$106,8,FALSE)</f>
        <v>196</v>
      </c>
      <c r="G25" s="211">
        <f>VLOOKUP($C25,'Prelim Dressage'!$C$5:$L$106,9,FALSE)</f>
        <v>0.67586206896551726</v>
      </c>
      <c r="H25" s="63">
        <f>VLOOKUP($C25,'Prelim Dressage'!$C$5:$L$106,10,FALSE)</f>
        <v>8</v>
      </c>
      <c r="I25" s="261"/>
      <c r="J25" s="264"/>
      <c r="O25" t="s">
        <v>646</v>
      </c>
    </row>
    <row r="26" spans="1:15" x14ac:dyDescent="0.25">
      <c r="A26" s="15"/>
      <c r="B26" s="54"/>
      <c r="C26" s="62">
        <v>100</v>
      </c>
      <c r="D26" s="3" t="str">
        <f>VLOOKUP(C26,Entries!G:P,10,FALSE)</f>
        <v>Stephanie Carter</v>
      </c>
      <c r="E26" s="3" t="str">
        <f>VLOOKUP(C26,Entries!G:Q,11,FALSE)</f>
        <v>Dear Alice</v>
      </c>
      <c r="F26" s="3">
        <f>VLOOKUP($C26,'Prelim Dressage'!$C$5:$L$106,8,FALSE)</f>
        <v>217.5</v>
      </c>
      <c r="G26" s="211">
        <f>VLOOKUP($C26,'Prelim Dressage'!$C$5:$L$106,9,FALSE)</f>
        <v>0.75</v>
      </c>
      <c r="H26" s="63">
        <f>VLOOKUP($C26,'Prelim Dressage'!$C$5:$L$106,10,FALSE)</f>
        <v>1</v>
      </c>
      <c r="I26" s="261"/>
      <c r="J26" s="264"/>
      <c r="O26" t="s">
        <v>646</v>
      </c>
    </row>
    <row r="27" spans="1:15" ht="15.75" thickBot="1" x14ac:dyDescent="0.3">
      <c r="A27" s="29"/>
      <c r="B27" s="207"/>
      <c r="C27" s="64">
        <v>128</v>
      </c>
      <c r="D27" s="58" t="str">
        <f>VLOOKUP(C27,Entries!G:P,10,FALSE)</f>
        <v>Amy Yapp</v>
      </c>
      <c r="E27" s="58" t="str">
        <f>VLOOKUP(C27,Entries!G:Q,11,FALSE)</f>
        <v>Stevie's Royal Pride</v>
      </c>
      <c r="F27" s="58">
        <f>VLOOKUP($C27,'Prelim Dressage'!$C$5:$L$106,8,FALSE)</f>
        <v>191</v>
      </c>
      <c r="G27" s="234">
        <f>VLOOKUP($C27,'Prelim Dressage'!$C$5:$L$106,9,FALSE)</f>
        <v>0.6586206896551724</v>
      </c>
      <c r="H27" s="65">
        <f>VLOOKUP($C27,'Prelim Dressage'!$C$5:$L$106,10,FALSE)</f>
        <v>12</v>
      </c>
      <c r="I27" s="262"/>
      <c r="J27" s="265"/>
      <c r="O27" t="s">
        <v>646</v>
      </c>
    </row>
    <row r="28" spans="1:15" ht="15.75" thickTop="1" x14ac:dyDescent="0.25">
      <c r="A28" s="206"/>
      <c r="B28" s="53" t="s">
        <v>272</v>
      </c>
      <c r="C28" s="60">
        <v>55</v>
      </c>
      <c r="D28" s="57" t="str">
        <f>VLOOKUP(C28,Entries!G:P,10,FALSE)</f>
        <v>Veronica Berisford</v>
      </c>
      <c r="E28" s="57" t="str">
        <f>VLOOKUP(C28,Entries!G:Q,11,FALSE)</f>
        <v>Jangie (Cookie Monster)</v>
      </c>
      <c r="F28" s="57">
        <f>VLOOKUP($C28,'Prelim Dressage'!$C$5:$L$106,8,FALSE)</f>
        <v>205.5</v>
      </c>
      <c r="G28" s="233">
        <f>VLOOKUP($C28,'Prelim Dressage'!$C$5:$L$106,9,FALSE)</f>
        <v>0.70862068965517244</v>
      </c>
      <c r="H28" s="61">
        <f>VLOOKUP($C28,'Prelim Dressage'!$C$5:$L$106,10,FALSE)</f>
        <v>4</v>
      </c>
      <c r="I28" s="260">
        <f>SMALL(H28:H31,1)+SMALL(H28:H31,2)+SMALL(H28:H31,3)</f>
        <v>26</v>
      </c>
      <c r="J28" s="263">
        <v>8</v>
      </c>
      <c r="K28" t="s">
        <v>682</v>
      </c>
      <c r="O28" t="s">
        <v>646</v>
      </c>
    </row>
    <row r="29" spans="1:15" x14ac:dyDescent="0.25">
      <c r="A29" s="15">
        <v>12</v>
      </c>
      <c r="B29" s="54"/>
      <c r="C29" s="62">
        <v>77</v>
      </c>
      <c r="D29" s="3" t="str">
        <f>VLOOKUP(C29,Entries!G:P,10,FALSE)</f>
        <v>Jenny Plastow</v>
      </c>
      <c r="E29" s="3" t="str">
        <f>VLOOKUP(C29,Entries!G:Q,11,FALSE)</f>
        <v>Trinity Hill</v>
      </c>
      <c r="F29" s="3">
        <f>VLOOKUP($C29,'Prelim Dressage'!$C$5:$L$106,8,FALSE)</f>
        <v>183.5</v>
      </c>
      <c r="G29" s="211">
        <f>VLOOKUP($C29,'Prelim Dressage'!$C$5:$L$106,9,FALSE)</f>
        <v>0.63275862068965516</v>
      </c>
      <c r="H29" s="63">
        <f>VLOOKUP($C29,'Prelim Dressage'!$C$5:$L$106,10,FALSE)</f>
        <v>21</v>
      </c>
      <c r="I29" s="261"/>
      <c r="J29" s="264"/>
      <c r="O29" t="s">
        <v>646</v>
      </c>
    </row>
    <row r="30" spans="1:15" x14ac:dyDescent="0.25">
      <c r="A30" s="15"/>
      <c r="B30" s="54"/>
      <c r="C30" s="62">
        <v>101</v>
      </c>
      <c r="D30" s="3" t="str">
        <f>VLOOKUP(C30,Entries!G:P,10,FALSE)</f>
        <v>Sarah Shere</v>
      </c>
      <c r="E30" s="3" t="str">
        <f>VLOOKUP(C30,Entries!G:Q,11,FALSE)</f>
        <v>Saigheada Beaga ROR</v>
      </c>
      <c r="F30" s="3">
        <f>VLOOKUP($C30,'Prelim Dressage'!$C$5:$L$106,8,FALSE)</f>
        <v>176</v>
      </c>
      <c r="G30" s="211">
        <f>VLOOKUP($C30,'Prelim Dressage'!$C$5:$L$106,9,FALSE)</f>
        <v>0.60689655172413792</v>
      </c>
      <c r="H30" s="63">
        <f>VLOOKUP($C30,'Prelim Dressage'!$C$5:$L$106,10,FALSE)</f>
        <v>18</v>
      </c>
      <c r="I30" s="261"/>
      <c r="J30" s="264"/>
      <c r="O30" t="s">
        <v>646</v>
      </c>
    </row>
    <row r="31" spans="1:15" ht="15.75" thickBot="1" x14ac:dyDescent="0.3">
      <c r="A31" s="29"/>
      <c r="B31" s="207"/>
      <c r="C31" s="64">
        <v>129</v>
      </c>
      <c r="D31" s="58" t="str">
        <f>VLOOKUP(C31,Entries!G:P,10,FALSE)</f>
        <v>Heather Williams</v>
      </c>
      <c r="E31" s="58" t="str">
        <f>VLOOKUP(C31,Entries!G:Q,11,FALSE)</f>
        <v>Plume Top Malika</v>
      </c>
      <c r="F31" s="58">
        <f>VLOOKUP($C31,'Prelim Dressage'!$C$5:$L$106,8,FALSE)</f>
        <v>200.5</v>
      </c>
      <c r="G31" s="234">
        <f>VLOOKUP($C31,'Prelim Dressage'!$C$5:$L$106,9,FALSE)</f>
        <v>0.69137931034482758</v>
      </c>
      <c r="H31" s="65">
        <f>VLOOKUP($C31,'Prelim Dressage'!$C$5:$L$106,10,FALSE)</f>
        <v>4</v>
      </c>
      <c r="I31" s="262"/>
      <c r="J31" s="265"/>
      <c r="O31" t="s">
        <v>646</v>
      </c>
    </row>
    <row r="32" spans="1:15" ht="15.75" thickTop="1" x14ac:dyDescent="0.25">
      <c r="A32" s="206"/>
      <c r="B32" s="53" t="s">
        <v>590</v>
      </c>
      <c r="C32" s="60">
        <v>60</v>
      </c>
      <c r="D32" s="57" t="str">
        <f>VLOOKUP(C32,Entries!G:P,10,FALSE)</f>
        <v>Sally Morton</v>
      </c>
      <c r="E32" s="57" t="str">
        <f>VLOOKUP(C32,Entries!G:Q,11,FALSE)</f>
        <v>Jesatran Firecracker</v>
      </c>
      <c r="F32" s="57">
        <f>VLOOKUP($C32,'Prelim Dressage'!$C$5:$L$106,8,FALSE)</f>
        <v>195.5</v>
      </c>
      <c r="G32" s="233">
        <f>VLOOKUP($C32,'Prelim Dressage'!$C$5:$L$106,9,FALSE)</f>
        <v>0.67413793103448272</v>
      </c>
      <c r="H32" s="61">
        <f>VLOOKUP($C32,'Prelim Dressage'!$C$5:$L$106,10,FALSE)</f>
        <v>7</v>
      </c>
      <c r="I32" s="260">
        <f>SMALL(H32:H35,1)+SMALL(H32:H35,2)+SMALL(H32:H35,3)</f>
        <v>31</v>
      </c>
      <c r="J32" s="263"/>
      <c r="O32" t="s">
        <v>646</v>
      </c>
    </row>
    <row r="33" spans="1:15" x14ac:dyDescent="0.25">
      <c r="A33" s="15">
        <v>15</v>
      </c>
      <c r="B33" s="54"/>
      <c r="C33" s="62">
        <v>81</v>
      </c>
      <c r="D33" s="3" t="str">
        <f>VLOOKUP(C33,Entries!G:P,10,FALSE)</f>
        <v>WD</v>
      </c>
      <c r="E33" s="3" t="str">
        <f>VLOOKUP(C33,Entries!G:Q,11,FALSE)</f>
        <v>WD</v>
      </c>
      <c r="F33" s="3">
        <f>VLOOKUP($C33,'Prelim Dressage'!$C$5:$L$106,8,FALSE)</f>
        <v>201</v>
      </c>
      <c r="G33" s="211">
        <f>VLOOKUP($C33,'Prelim Dressage'!$C$5:$L$106,9,FALSE)</f>
        <v>0.69310344827586212</v>
      </c>
      <c r="H33" s="63">
        <f>VLOOKUP($C33,'Prelim Dressage'!$C$5:$L$106,10,FALSE)</f>
        <v>5</v>
      </c>
      <c r="I33" s="261"/>
      <c r="J33" s="264"/>
      <c r="O33" t="s">
        <v>646</v>
      </c>
    </row>
    <row r="34" spans="1:15" x14ac:dyDescent="0.25">
      <c r="A34" s="15"/>
      <c r="B34" s="54"/>
      <c r="C34" s="62">
        <v>116</v>
      </c>
      <c r="D34" s="3" t="str">
        <f>VLOOKUP(C34,Entries!G:P,10,FALSE)</f>
        <v>Sue Mason</v>
      </c>
      <c r="E34" s="3" t="str">
        <f>VLOOKUP(C34,Entries!G:Q,11,FALSE)</f>
        <v>Newhunt Dream Truffle</v>
      </c>
      <c r="F34" s="3">
        <f>VLOOKUP($C34,'Prelim Dressage'!$C$5:$L$106,8,FALSE)</f>
        <v>175.5</v>
      </c>
      <c r="G34" s="211">
        <f>VLOOKUP($C34,'Prelim Dressage'!$C$5:$L$106,9,FALSE)</f>
        <v>0.60517241379310349</v>
      </c>
      <c r="H34" s="63">
        <f>VLOOKUP($C34,'Prelim Dressage'!$C$5:$L$106,10,FALSE)</f>
        <v>19</v>
      </c>
      <c r="I34" s="261"/>
      <c r="J34" s="264"/>
      <c r="O34" t="s">
        <v>646</v>
      </c>
    </row>
    <row r="35" spans="1:15" ht="15.75" thickBot="1" x14ac:dyDescent="0.3">
      <c r="A35" s="29"/>
      <c r="B35" s="207"/>
      <c r="C35" s="64">
        <v>142</v>
      </c>
      <c r="D35" s="58" t="str">
        <f>VLOOKUP(C35,Entries!G:P,10,FALSE)</f>
        <v>Kiera Howells</v>
      </c>
      <c r="E35" s="58" t="str">
        <f>VLOOKUP(C35,Entries!G:Q,11,FALSE)</f>
        <v>Freestyle V</v>
      </c>
      <c r="F35" s="58">
        <f>VLOOKUP($C35,'Prelim Dressage'!$C$5:$L$106,8,FALSE)</f>
        <v>185.5</v>
      </c>
      <c r="G35" s="234">
        <f>VLOOKUP($C35,'Prelim Dressage'!$C$5:$L$106,9,FALSE)</f>
        <v>0.6396551724137931</v>
      </c>
      <c r="H35" s="65">
        <f>VLOOKUP($C35,'Prelim Dressage'!$C$5:$L$106,10,FALSE)</f>
        <v>20</v>
      </c>
      <c r="I35" s="262"/>
      <c r="J35" s="265"/>
      <c r="O35" t="s">
        <v>646</v>
      </c>
    </row>
    <row r="36" spans="1:15" ht="15.75" thickTop="1" x14ac:dyDescent="0.25">
      <c r="A36" s="206"/>
      <c r="B36" s="53" t="s">
        <v>586</v>
      </c>
      <c r="C36" s="60">
        <v>58</v>
      </c>
      <c r="D36" s="57" t="str">
        <f>VLOOKUP(C36,Entries!G:P,10,FALSE)</f>
        <v>Elizabeth webster</v>
      </c>
      <c r="E36" s="57" t="str">
        <f>VLOOKUP(C36,Entries!G:Q,11,FALSE)</f>
        <v>Miss McVitie</v>
      </c>
      <c r="F36" s="57">
        <f>VLOOKUP($C36,'Prelim Dressage'!$C$5:$L$106,8,FALSE)</f>
        <v>178.5</v>
      </c>
      <c r="G36" s="233">
        <f>VLOOKUP($C36,'Prelim Dressage'!$C$5:$L$106,9,FALSE)</f>
        <v>0.6155172413793103</v>
      </c>
      <c r="H36" s="61">
        <f>VLOOKUP($C36,'Prelim Dressage'!$C$5:$L$106,10,FALSE)</f>
        <v>17</v>
      </c>
      <c r="I36" s="260">
        <f>SMALL(H36:H39,1)+SMALL(H36:H39,2)+SMALL(H36:H39,3)</f>
        <v>27</v>
      </c>
      <c r="J36" s="263">
        <v>9</v>
      </c>
      <c r="K36" t="s">
        <v>683</v>
      </c>
      <c r="O36" t="s">
        <v>646</v>
      </c>
    </row>
    <row r="37" spans="1:15" x14ac:dyDescent="0.25">
      <c r="A37" s="15">
        <v>9</v>
      </c>
      <c r="B37" s="54" t="s">
        <v>587</v>
      </c>
      <c r="C37" s="62">
        <v>96</v>
      </c>
      <c r="D37" s="3" t="str">
        <f>VLOOKUP(C37,Entries!G:P,10,FALSE)</f>
        <v xml:space="preserve">Abbey Read </v>
      </c>
      <c r="E37" s="3" t="str">
        <f>VLOOKUP(C37,Entries!G:Q,11,FALSE)</f>
        <v>Blackmoor Clover</v>
      </c>
      <c r="F37" s="3">
        <f>VLOOKUP($C37,'Prelim Dressage'!$C$5:$L$106,8,FALSE)</f>
        <v>221.5</v>
      </c>
      <c r="G37" s="211">
        <f>VLOOKUP($C37,'Prelim Dressage'!$C$5:$L$106,9,FALSE)</f>
        <v>0.76379310344827589</v>
      </c>
      <c r="H37" s="63">
        <f>VLOOKUP($C37,'Prelim Dressage'!$C$5:$L$106,10,FALSE)</f>
        <v>1</v>
      </c>
      <c r="I37" s="261"/>
      <c r="J37" s="264"/>
      <c r="O37" t="s">
        <v>646</v>
      </c>
    </row>
    <row r="38" spans="1:15" x14ac:dyDescent="0.25">
      <c r="A38" s="15"/>
      <c r="B38" s="54"/>
      <c r="C38" s="62">
        <v>121</v>
      </c>
      <c r="D38" s="3" t="str">
        <f>VLOOKUP(C38,Entries!G:P,10,FALSE)</f>
        <v>Sarah palmer</v>
      </c>
      <c r="E38" s="3" t="str">
        <f>VLOOKUP(C38,Entries!G:Q,11,FALSE)</f>
        <v>Whitehawk Drifter</v>
      </c>
      <c r="F38" s="3">
        <f>VLOOKUP($C38,'Prelim Dressage'!$C$5:$L$106,8,FALSE)</f>
        <v>195.5</v>
      </c>
      <c r="G38" s="211">
        <f>VLOOKUP($C38,'Prelim Dressage'!$C$5:$L$106,9,FALSE)</f>
        <v>0.67413793103448272</v>
      </c>
      <c r="H38" s="63">
        <f>VLOOKUP($C38,'Prelim Dressage'!$C$5:$L$106,10,FALSE)</f>
        <v>9</v>
      </c>
      <c r="I38" s="261"/>
      <c r="J38" s="264"/>
      <c r="O38" t="s">
        <v>646</v>
      </c>
    </row>
    <row r="39" spans="1:15" ht="15.75" thickBot="1" x14ac:dyDescent="0.3">
      <c r="A39" s="29"/>
      <c r="B39" s="207"/>
      <c r="C39" s="64">
        <v>145</v>
      </c>
      <c r="D39" s="58" t="str">
        <f>VLOOKUP(C39,Entries!G:P,10,FALSE)</f>
        <v>Lisa farrell</v>
      </c>
      <c r="E39" s="58" t="str">
        <f>VLOOKUP(C39,Entries!G:Q,11,FALSE)</f>
        <v>Aragelen Louis Quatorze</v>
      </c>
      <c r="F39" s="58">
        <f>VLOOKUP($C39,'Prelim Dressage'!$C$5:$L$106,8,FALSE)</f>
        <v>184</v>
      </c>
      <c r="G39" s="234">
        <f>VLOOKUP($C39,'Prelim Dressage'!$C$5:$L$106,9,FALSE)</f>
        <v>0.6344827586206897</v>
      </c>
      <c r="H39" s="65">
        <f>VLOOKUP($C39,'Prelim Dressage'!$C$5:$L$106,10,FALSE)</f>
        <v>21</v>
      </c>
      <c r="I39" s="262"/>
      <c r="J39" s="265"/>
      <c r="O39" t="s">
        <v>646</v>
      </c>
    </row>
    <row r="40" spans="1:15" ht="15.75" thickTop="1" x14ac:dyDescent="0.25">
      <c r="A40" s="206"/>
      <c r="B40" s="53" t="s">
        <v>584</v>
      </c>
      <c r="C40" s="60">
        <v>59</v>
      </c>
      <c r="D40" s="57" t="str">
        <f>VLOOKUP(C40,Entries!G:P,10,FALSE)</f>
        <v>Abbey read</v>
      </c>
      <c r="E40" s="57" t="str">
        <f>VLOOKUP(C40,Entries!G:Q,11,FALSE)</f>
        <v>Billy Mcilroy</v>
      </c>
      <c r="F40" s="57">
        <f>VLOOKUP($C40,'Prelim Dressage'!$C$5:$L$106,8,FALSE)</f>
        <v>241.5</v>
      </c>
      <c r="G40" s="233">
        <f>VLOOKUP($C40,'Prelim Dressage'!$C$5:$L$106,9,FALSE)</f>
        <v>0.83275862068965523</v>
      </c>
      <c r="H40" s="61">
        <f>VLOOKUP($C40,'Prelim Dressage'!$C$5:$L$106,10,FALSE)</f>
        <v>1</v>
      </c>
      <c r="I40" s="260">
        <f>SMALL(H40:H43,1)+SMALL(H40:H43,2)+SMALL(H40:H43,3)</f>
        <v>4</v>
      </c>
      <c r="J40" s="263">
        <v>1</v>
      </c>
      <c r="O40" t="s">
        <v>646</v>
      </c>
    </row>
    <row r="41" spans="1:15" x14ac:dyDescent="0.25">
      <c r="A41" s="15">
        <v>9</v>
      </c>
      <c r="B41" s="54" t="s">
        <v>585</v>
      </c>
      <c r="C41" s="62">
        <v>95</v>
      </c>
      <c r="D41" s="3" t="str">
        <f>VLOOKUP(C41,Entries!G:P,10,FALSE)</f>
        <v>Janet Harrison</v>
      </c>
      <c r="E41" s="3" t="str">
        <f>VLOOKUP(C41,Entries!G:Q,11,FALSE)</f>
        <v>R Boycie</v>
      </c>
      <c r="F41" s="3">
        <f>VLOOKUP($C41,'Prelim Dressage'!$C$5:$L$106,8,FALSE)</f>
        <v>210.5</v>
      </c>
      <c r="G41" s="211">
        <f>VLOOKUP($C41,'Prelim Dressage'!$C$5:$L$106,9,FALSE)</f>
        <v>0.72586206896551719</v>
      </c>
      <c r="H41" s="63">
        <f>VLOOKUP($C41,'Prelim Dressage'!$C$5:$L$106,10,FALSE)</f>
        <v>2</v>
      </c>
      <c r="I41" s="261"/>
      <c r="J41" s="264"/>
      <c r="O41" t="s">
        <v>646</v>
      </c>
    </row>
    <row r="42" spans="1:15" x14ac:dyDescent="0.25">
      <c r="A42" s="15"/>
      <c r="B42" s="54"/>
      <c r="C42" s="62">
        <v>122</v>
      </c>
      <c r="D42" s="3" t="str">
        <f>VLOOKUP(C42,Entries!G:P,10,FALSE)</f>
        <v>Cathie Jenkinson Sl</v>
      </c>
      <c r="E42" s="3" t="str">
        <f>VLOOKUP(C42,Entries!G:Q,11,FALSE)</f>
        <v>Polish carnival ROR</v>
      </c>
      <c r="F42" s="3">
        <f>VLOOKUP($C42,'Prelim Dressage'!$C$5:$L$106,8,FALSE)</f>
        <v>197.5</v>
      </c>
      <c r="G42" s="211">
        <f>VLOOKUP($C42,'Prelim Dressage'!$C$5:$L$106,9,FALSE)</f>
        <v>0.68103448275862066</v>
      </c>
      <c r="H42" s="63">
        <f>VLOOKUP($C42,'Prelim Dressage'!$C$5:$L$106,10,FALSE)</f>
        <v>8</v>
      </c>
      <c r="I42" s="261"/>
      <c r="J42" s="264"/>
      <c r="O42" t="s">
        <v>646</v>
      </c>
    </row>
    <row r="43" spans="1:15" ht="15.75" thickBot="1" x14ac:dyDescent="0.3">
      <c r="A43" s="29"/>
      <c r="B43" s="207"/>
      <c r="C43" s="64">
        <v>146</v>
      </c>
      <c r="D43" s="58" t="str">
        <f>VLOOKUP(C43,Entries!G:P,10,FALSE)</f>
        <v>Adrian Palmer</v>
      </c>
      <c r="E43" s="58" t="str">
        <f>VLOOKUP(C43,Entries!G:Q,11,FALSE)</f>
        <v>Chilli Pepper II</v>
      </c>
      <c r="F43" s="58">
        <f>VLOOKUP($C43,'Prelim Dressage'!$C$5:$L$106,8,FALSE)</f>
        <v>207.5</v>
      </c>
      <c r="G43" s="234">
        <f>VLOOKUP($C43,'Prelim Dressage'!$C$5:$L$106,9,FALSE)</f>
        <v>0.71551724137931039</v>
      </c>
      <c r="H43" s="65">
        <f>VLOOKUP($C43,'Prelim Dressage'!$C$5:$L$106,10,FALSE)</f>
        <v>1</v>
      </c>
      <c r="I43" s="262"/>
      <c r="J43" s="265"/>
      <c r="O43" t="s">
        <v>646</v>
      </c>
    </row>
    <row r="44" spans="1:15" ht="15.75" thickTop="1" x14ac:dyDescent="0.25">
      <c r="A44" s="206"/>
      <c r="B44" s="53" t="s">
        <v>41</v>
      </c>
      <c r="C44" s="60">
        <v>54</v>
      </c>
      <c r="D44" s="57" t="str">
        <f>VLOOKUP(C44,Entries!G:P,10,FALSE)</f>
        <v>Fran Summers</v>
      </c>
      <c r="E44" s="57" t="str">
        <f>VLOOKUP(C44,Entries!G:Q,11,FALSE)</f>
        <v>Baaderboy W</v>
      </c>
      <c r="F44" s="57">
        <f>VLOOKUP($C44,'Prelim Dressage'!$C$5:$L$106,8,FALSE)</f>
        <v>163</v>
      </c>
      <c r="G44" s="233">
        <f>VLOOKUP($C44,'Prelim Dressage'!$C$5:$L$106,9,FALSE)</f>
        <v>0.56206896551724139</v>
      </c>
      <c r="H44" s="61">
        <f>VLOOKUP($C44,'Prelim Dressage'!$C$5:$L$106,10,FALSE)</f>
        <v>20</v>
      </c>
      <c r="I44" s="260">
        <f>SMALL(H44:H47,1)+SMALL(H44:H47,2)+SMALL(H44:H47,3)</f>
        <v>27</v>
      </c>
      <c r="J44" s="263">
        <v>10</v>
      </c>
      <c r="O44" t="s">
        <v>646</v>
      </c>
    </row>
    <row r="45" spans="1:15" x14ac:dyDescent="0.25">
      <c r="A45" s="15">
        <v>12</v>
      </c>
      <c r="B45" s="54"/>
      <c r="C45" s="62">
        <v>94</v>
      </c>
      <c r="D45" s="3" t="str">
        <f>VLOOKUP(C45,Entries!G:P,10,FALSE)</f>
        <v>Charlotte Marshall</v>
      </c>
      <c r="E45" s="3" t="str">
        <f>VLOOKUP(C45,Entries!G:Q,11,FALSE)</f>
        <v>Ebony Mist</v>
      </c>
      <c r="F45" s="3">
        <f>VLOOKUP($C45,'Prelim Dressage'!$C$5:$L$106,8,FALSE)</f>
        <v>179.5</v>
      </c>
      <c r="G45" s="211">
        <f>VLOOKUP($C45,'Prelim Dressage'!$C$5:$L$106,9,FALSE)</f>
        <v>0.61896551724137927</v>
      </c>
      <c r="H45" s="63">
        <f>VLOOKUP($C45,'Prelim Dressage'!$C$5:$L$106,10,FALSE)</f>
        <v>24</v>
      </c>
      <c r="I45" s="261"/>
      <c r="J45" s="264"/>
      <c r="K45" t="s">
        <v>684</v>
      </c>
      <c r="O45" t="s">
        <v>646</v>
      </c>
    </row>
    <row r="46" spans="1:15" x14ac:dyDescent="0.25">
      <c r="A46" s="15"/>
      <c r="B46" s="54"/>
      <c r="C46" s="62">
        <v>106</v>
      </c>
      <c r="D46" s="3" t="str">
        <f>VLOOKUP(C46,Entries!G:P,10,FALSE)</f>
        <v>Sarah Wharton</v>
      </c>
      <c r="E46" s="3" t="str">
        <f>VLOOKUP(C46,Entries!G:Q,11,FALSE)</f>
        <v>Jack</v>
      </c>
      <c r="F46" s="3">
        <f>VLOOKUP($C46,'Prelim Dressage'!$C$5:$L$106,8,FALSE)</f>
        <v>210.5</v>
      </c>
      <c r="G46" s="211">
        <f>VLOOKUP($C46,'Prelim Dressage'!$C$5:$L$106,9,FALSE)</f>
        <v>0.72586206896551719</v>
      </c>
      <c r="H46" s="63">
        <f>VLOOKUP($C46,'Prelim Dressage'!$C$5:$L$106,10,FALSE)</f>
        <v>2</v>
      </c>
      <c r="I46" s="261"/>
      <c r="J46" s="264"/>
      <c r="O46" t="s">
        <v>646</v>
      </c>
    </row>
    <row r="47" spans="1:15" ht="15.75" thickBot="1" x14ac:dyDescent="0.3">
      <c r="A47" s="29"/>
      <c r="B47" s="207"/>
      <c r="C47" s="64">
        <v>124</v>
      </c>
      <c r="D47" s="58" t="str">
        <f>VLOOKUP(C47,Entries!G:P,10,FALSE)</f>
        <v>Fiona Benger</v>
      </c>
      <c r="E47" s="58" t="str">
        <f>VLOOKUP(C47,Entries!G:Q,11,FALSE)</f>
        <v>Killarney</v>
      </c>
      <c r="F47" s="58">
        <f>VLOOKUP($C47,'Prelim Dressage'!$C$5:$L$106,8,FALSE)</f>
        <v>197.5</v>
      </c>
      <c r="G47" s="234">
        <f>VLOOKUP($C47,'Prelim Dressage'!$C$5:$L$106,9,FALSE)</f>
        <v>0.68103448275862066</v>
      </c>
      <c r="H47" s="65">
        <f>VLOOKUP($C47,'Prelim Dressage'!$C$5:$L$106,10,FALSE)</f>
        <v>5</v>
      </c>
      <c r="I47" s="262"/>
      <c r="J47" s="265"/>
      <c r="O47" t="s">
        <v>646</v>
      </c>
    </row>
    <row r="48" spans="1:15" ht="15.75" thickTop="1" x14ac:dyDescent="0.25">
      <c r="A48" s="206"/>
      <c r="B48" s="53" t="s">
        <v>59</v>
      </c>
      <c r="C48" s="60">
        <v>61</v>
      </c>
      <c r="D48" s="57" t="str">
        <f>VLOOKUP(C48,Entries!G:P,10,FALSE)</f>
        <v>Liz Whitehead</v>
      </c>
      <c r="E48" s="57" t="str">
        <f>VLOOKUP(C48,Entries!G:Q,11,FALSE)</f>
        <v>Raven Royale</v>
      </c>
      <c r="F48" s="57">
        <f>VLOOKUP($C48,'Prelim Dressage'!$C$5:$L$106,8,FALSE)</f>
        <v>186.5</v>
      </c>
      <c r="G48" s="233">
        <f>VLOOKUP($C48,'Prelim Dressage'!$C$5:$L$106,9,FALSE)</f>
        <v>0.64310344827586208</v>
      </c>
      <c r="H48" s="61" t="str">
        <f>VLOOKUP($C48,'Prelim Dressage'!$C$5:$L$106,10,FALSE)</f>
        <v>HC</v>
      </c>
      <c r="I48" s="260">
        <f>SMALL(H48:H51,1)+SMALL(H48:H51,2)+SMALL(H48:H51,3)</f>
        <v>47</v>
      </c>
      <c r="J48" s="263"/>
    </row>
    <row r="49" spans="1:15" x14ac:dyDescent="0.25">
      <c r="A49" s="15">
        <v>18</v>
      </c>
      <c r="B49" s="54"/>
      <c r="C49" s="62">
        <v>80</v>
      </c>
      <c r="D49" s="3" t="str">
        <f>VLOOKUP(C49,Entries!G:P,10,FALSE)</f>
        <v>Wendy Robinson</v>
      </c>
      <c r="E49" s="3" t="str">
        <f>VLOOKUP(C49,Entries!G:Q,11,FALSE)</f>
        <v>Sonas Oliver</v>
      </c>
      <c r="F49" s="3">
        <f>VLOOKUP($C49,'Prelim Dressage'!$C$5:$L$106,8,FALSE)</f>
        <v>200.5</v>
      </c>
      <c r="G49" s="211">
        <f>VLOOKUP($C49,'Prelim Dressage'!$C$5:$L$106,9,FALSE)</f>
        <v>0.69137931034482758</v>
      </c>
      <c r="H49" s="63">
        <f>VLOOKUP($C49,'Prelim Dressage'!$C$5:$L$106,10,FALSE)</f>
        <v>6</v>
      </c>
      <c r="I49" s="261"/>
      <c r="J49" s="264"/>
    </row>
    <row r="50" spans="1:15" x14ac:dyDescent="0.25">
      <c r="A50" s="15"/>
      <c r="B50" s="54"/>
      <c r="C50" s="62">
        <v>107</v>
      </c>
      <c r="D50" s="3" t="str">
        <f>VLOOKUP(C50,Entries!G:P,10,FALSE)</f>
        <v>Caroline Bates</v>
      </c>
      <c r="E50" s="3" t="str">
        <f>VLOOKUP(C50,Entries!G:Q,11,FALSE)</f>
        <v>Smokey Joe</v>
      </c>
      <c r="F50" s="3">
        <f>VLOOKUP($C50,'Prelim Dressage'!$C$5:$L$106,8,FALSE)</f>
        <v>168</v>
      </c>
      <c r="G50" s="211">
        <f>VLOOKUP($C50,'Prelim Dressage'!$C$5:$L$106,9,FALSE)</f>
        <v>0.57931034482758625</v>
      </c>
      <c r="H50" s="63">
        <f>VLOOKUP($C50,'Prelim Dressage'!$C$5:$L$106,10,FALSE)</f>
        <v>23</v>
      </c>
      <c r="I50" s="261"/>
      <c r="J50" s="264"/>
    </row>
    <row r="51" spans="1:15" ht="15.75" thickBot="1" x14ac:dyDescent="0.3">
      <c r="A51" s="29"/>
      <c r="B51" s="207"/>
      <c r="C51" s="64">
        <v>134</v>
      </c>
      <c r="D51" s="58" t="str">
        <f>VLOOKUP(C51,Entries!G:P,10,FALSE)</f>
        <v>Sarah Bowness</v>
      </c>
      <c r="E51" s="58" t="str">
        <f>VLOOKUP(C51,Entries!G:Q,11,FALSE)</f>
        <v>Toby</v>
      </c>
      <c r="F51" s="58">
        <f>VLOOKUP($C51,'Prelim Dressage'!$C$5:$L$106,8,FALSE)</f>
        <v>187.5</v>
      </c>
      <c r="G51" s="234">
        <f>VLOOKUP($C51,'Prelim Dressage'!$C$5:$L$106,9,FALSE)</f>
        <v>0.64655172413793105</v>
      </c>
      <c r="H51" s="65">
        <f>VLOOKUP($C51,'Prelim Dressage'!$C$5:$L$106,10,FALSE)</f>
        <v>18</v>
      </c>
      <c r="I51" s="262"/>
      <c r="J51" s="265"/>
    </row>
    <row r="52" spans="1:15" ht="15.75" thickTop="1" x14ac:dyDescent="0.25">
      <c r="A52" s="206"/>
      <c r="B52" s="53" t="s">
        <v>186</v>
      </c>
      <c r="C52" s="60">
        <v>62</v>
      </c>
      <c r="D52" s="57" t="str">
        <f>VLOOKUP(C52,Entries!G:P,10,FALSE)</f>
        <v>Joanna Lee</v>
      </c>
      <c r="E52" s="57" t="str">
        <f>VLOOKUP(C52,Entries!G:Q,11,FALSE)</f>
        <v>Il Marinaio</v>
      </c>
      <c r="F52" s="57">
        <f>VLOOKUP($C52,'Prelim Dressage'!$C$5:$L$106,8,FALSE)</f>
        <v>192</v>
      </c>
      <c r="G52" s="233">
        <f>VLOOKUP($C52,'Prelim Dressage'!$C$5:$L$106,9,FALSE)</f>
        <v>0.66206896551724137</v>
      </c>
      <c r="H52" s="61">
        <f>VLOOKUP($C52,'Prelim Dressage'!$C$5:$L$106,10,FALSE)</f>
        <v>9</v>
      </c>
      <c r="I52" s="260">
        <f>SMALL(H52:H55,1)+SMALL(H52:H55,2)+SMALL(H52:H55,3)</f>
        <v>23</v>
      </c>
      <c r="J52" s="263">
        <v>5</v>
      </c>
      <c r="K52" t="s">
        <v>680</v>
      </c>
      <c r="O52" t="s">
        <v>646</v>
      </c>
    </row>
    <row r="53" spans="1:15" x14ac:dyDescent="0.25">
      <c r="A53" s="15">
        <v>12</v>
      </c>
      <c r="B53" s="54" t="s">
        <v>589</v>
      </c>
      <c r="C53" s="62">
        <v>76</v>
      </c>
      <c r="D53" s="3" t="str">
        <f>VLOOKUP(C53,Entries!G:P,10,FALSE)</f>
        <v>Heidi Rose</v>
      </c>
      <c r="E53" s="3" t="str">
        <f>VLOOKUP(C53,Entries!G:Q,11,FALSE)</f>
        <v>Pixie Dust</v>
      </c>
      <c r="F53" s="3">
        <f>VLOOKUP($C53,'Prelim Dressage'!$C$5:$L$106,8,FALSE)</f>
        <v>185.5</v>
      </c>
      <c r="G53" s="211">
        <f>VLOOKUP($C53,'Prelim Dressage'!$C$5:$L$106,9,FALSE)</f>
        <v>0.6396551724137931</v>
      </c>
      <c r="H53" s="63">
        <f>VLOOKUP($C53,'Prelim Dressage'!$C$5:$L$106,10,FALSE)</f>
        <v>20</v>
      </c>
      <c r="I53" s="261"/>
      <c r="J53" s="264"/>
      <c r="O53" t="s">
        <v>646</v>
      </c>
    </row>
    <row r="54" spans="1:15" x14ac:dyDescent="0.25">
      <c r="A54" s="15"/>
      <c r="B54" s="54"/>
      <c r="C54" s="62">
        <v>104</v>
      </c>
      <c r="D54" s="3" t="str">
        <f>VLOOKUP(C54,Entries!G:P,10,FALSE)</f>
        <v>Millie Pring</v>
      </c>
      <c r="E54" s="3" t="str">
        <f>VLOOKUP(C54,Entries!G:Q,11,FALSE)</f>
        <v>Nikita Thibergere</v>
      </c>
      <c r="F54" s="3">
        <f>VLOOKUP($C54,'Prelim Dressage'!$C$5:$L$106,8,FALSE)</f>
        <v>209.5</v>
      </c>
      <c r="G54" s="211">
        <f>VLOOKUP($C54,'Prelim Dressage'!$C$5:$L$106,9,FALSE)</f>
        <v>0.72241379310344822</v>
      </c>
      <c r="H54" s="63">
        <f>VLOOKUP($C54,'Prelim Dressage'!$C$5:$L$106,10,FALSE)</f>
        <v>3</v>
      </c>
      <c r="I54" s="261"/>
      <c r="J54" s="264"/>
      <c r="O54" t="s">
        <v>646</v>
      </c>
    </row>
    <row r="55" spans="1:15" ht="15.75" thickBot="1" x14ac:dyDescent="0.3">
      <c r="A55" s="29"/>
      <c r="B55" s="207"/>
      <c r="C55" s="64">
        <v>125</v>
      </c>
      <c r="D55" s="58" t="str">
        <f>VLOOKUP(C55,Entries!G:P,10,FALSE)</f>
        <v>Nicola Morrison</v>
      </c>
      <c r="E55" s="58" t="str">
        <f>VLOOKUP(C55,Entries!G:Q,11,FALSE)</f>
        <v>Homebrew</v>
      </c>
      <c r="F55" s="58">
        <f>VLOOKUP($C55,'Prelim Dressage'!$C$5:$L$106,8,FALSE)</f>
        <v>191</v>
      </c>
      <c r="G55" s="234">
        <f>VLOOKUP($C55,'Prelim Dressage'!$C$5:$L$106,9,FALSE)</f>
        <v>0.6586206896551724</v>
      </c>
      <c r="H55" s="65">
        <f>VLOOKUP($C55,'Prelim Dressage'!$C$5:$L$106,10,FALSE)</f>
        <v>11</v>
      </c>
      <c r="I55" s="262"/>
      <c r="J55" s="265"/>
      <c r="O55" t="s">
        <v>646</v>
      </c>
    </row>
    <row r="56" spans="1:15" ht="15.75" thickTop="1" x14ac:dyDescent="0.25">
      <c r="A56" s="206"/>
      <c r="B56" s="53"/>
      <c r="C56" s="60">
        <v>63</v>
      </c>
      <c r="D56" s="57" t="str">
        <f>VLOOKUP(C56,Entries!G:P,10,FALSE)</f>
        <v>Kristy Davis</v>
      </c>
      <c r="E56" s="57" t="str">
        <f>VLOOKUP(C56,Entries!G:Q,11,FALSE)</f>
        <v>Blaencanaid Larry Potter</v>
      </c>
      <c r="F56" s="57">
        <f>VLOOKUP($C56,'Prelim Dressage'!$C$5:$L$106,8,FALSE)</f>
        <v>182</v>
      </c>
      <c r="G56" s="233">
        <f>VLOOKUP($C56,'Prelim Dressage'!$C$5:$L$106,9,FALSE)</f>
        <v>0.62758620689655176</v>
      </c>
      <c r="H56" s="61">
        <f>VLOOKUP($C56,'Prelim Dressage'!$C$5:$L$106,10,FALSE)</f>
        <v>15</v>
      </c>
      <c r="I56" s="260">
        <f>SMALL(H56:H59,1)+SMALL(H56:H59,2)+SMALL(H56:H59,3)</f>
        <v>28</v>
      </c>
      <c r="J56" s="263"/>
      <c r="O56" t="s">
        <v>646</v>
      </c>
    </row>
    <row r="57" spans="1:15" x14ac:dyDescent="0.25">
      <c r="A57" s="15">
        <v>15</v>
      </c>
      <c r="B57" s="54" t="s">
        <v>107</v>
      </c>
      <c r="C57" s="62">
        <v>85</v>
      </c>
      <c r="D57" s="3" t="str">
        <f>VLOOKUP(C57,Entries!G:P,10,FALSE)</f>
        <v>Suzie Pugh</v>
      </c>
      <c r="E57" s="3" t="str">
        <f>VLOOKUP(C57,Entries!G:Q,11,FALSE)</f>
        <v>Epiny</v>
      </c>
      <c r="F57" s="3">
        <f>VLOOKUP($C57,'Prelim Dressage'!$C$5:$L$106,8,FALSE)</f>
        <v>190</v>
      </c>
      <c r="G57" s="211">
        <f>VLOOKUP($C57,'Prelim Dressage'!$C$5:$L$106,9,FALSE)</f>
        <v>0.65517241379310343</v>
      </c>
      <c r="H57" s="63">
        <f>VLOOKUP($C57,'Prelim Dressage'!$C$5:$L$106,10,FALSE)</f>
        <v>15</v>
      </c>
      <c r="I57" s="261"/>
      <c r="J57" s="264"/>
      <c r="O57" t="s">
        <v>646</v>
      </c>
    </row>
    <row r="58" spans="1:15" x14ac:dyDescent="0.25">
      <c r="A58" s="15"/>
      <c r="B58" s="54"/>
      <c r="C58" s="62">
        <v>115</v>
      </c>
      <c r="D58" s="3" t="str">
        <f>VLOOKUP(C58,Entries!G:P,10,FALSE)</f>
        <v>Tania Matthews</v>
      </c>
      <c r="E58" s="3" t="str">
        <f>VLOOKUP(C58,Entries!G:Q,11,FALSE)</f>
        <v>Parc Ffynnon Mr Steelman</v>
      </c>
      <c r="F58" s="3" t="str">
        <f>VLOOKUP($C58,'Prelim Dressage'!$C$5:$L$106,8,FALSE)</f>
        <v>e</v>
      </c>
      <c r="G58" s="211" t="str">
        <f>VLOOKUP($C58,'Prelim Dressage'!$C$5:$L$106,9,FALSE)</f>
        <v>e</v>
      </c>
      <c r="H58" s="63">
        <f>VLOOKUP($C58,'Prelim Dressage'!$C$5:$L$106,10,FALSE)</f>
        <v>0</v>
      </c>
      <c r="I58" s="261"/>
      <c r="J58" s="264"/>
      <c r="O58" t="s">
        <v>646</v>
      </c>
    </row>
    <row r="59" spans="1:15" ht="15.75" thickBot="1" x14ac:dyDescent="0.3">
      <c r="A59" s="29"/>
      <c r="B59" s="207"/>
      <c r="C59" s="64">
        <v>135</v>
      </c>
      <c r="D59" s="58" t="str">
        <f>VLOOKUP(C59,Entries!G:P,10,FALSE)</f>
        <v>Elizabeth Morgan</v>
      </c>
      <c r="E59" s="58" t="str">
        <f>VLOOKUP(C59,Entries!G:Q,11,FALSE)</f>
        <v>Little Daisy</v>
      </c>
      <c r="F59" s="58">
        <f>VLOOKUP($C59,'Prelim Dressage'!$C$5:$L$106,8,FALSE)</f>
        <v>190.5</v>
      </c>
      <c r="G59" s="234">
        <f>VLOOKUP($C59,'Prelim Dressage'!$C$5:$L$106,9,FALSE)</f>
        <v>0.65689655172413797</v>
      </c>
      <c r="H59" s="65">
        <f>VLOOKUP($C59,'Prelim Dressage'!$C$5:$L$106,10,FALSE)</f>
        <v>13</v>
      </c>
      <c r="I59" s="262"/>
      <c r="J59" s="265"/>
      <c r="O59" t="s">
        <v>646</v>
      </c>
    </row>
    <row r="60" spans="1:15" ht="15.75" thickTop="1" x14ac:dyDescent="0.25">
      <c r="A60" s="206"/>
      <c r="B60" s="53"/>
      <c r="C60" s="60">
        <v>51</v>
      </c>
      <c r="D60" s="57" t="str">
        <f>VLOOKUP(C60,Entries!G:P,10,FALSE)</f>
        <v>Charlie Usher</v>
      </c>
      <c r="E60" s="57" t="str">
        <f>VLOOKUP(C60,Entries!G:Q,11,FALSE)</f>
        <v xml:space="preserve">Bottoms Up </v>
      </c>
      <c r="F60" s="57">
        <f>VLOOKUP($C60,'Prelim Dressage'!$C$5:$L$106,8,FALSE)</f>
        <v>190.5</v>
      </c>
      <c r="G60" s="233">
        <f>VLOOKUP($C60,'Prelim Dressage'!$C$5:$L$106,9,FALSE)</f>
        <v>0.65689655172413797</v>
      </c>
      <c r="H60" s="61">
        <f>VLOOKUP($C60,'Prelim Dressage'!$C$5:$L$106,10,FALSE)</f>
        <v>11</v>
      </c>
      <c r="I60" s="260">
        <f>SMALL(H60:H63,1)+SMALL(H60:H63,2)+SMALL(H60:H63,3)</f>
        <v>36</v>
      </c>
      <c r="J60" s="263"/>
      <c r="O60" t="s">
        <v>646</v>
      </c>
    </row>
    <row r="61" spans="1:15" x14ac:dyDescent="0.25">
      <c r="A61" s="15">
        <v>12</v>
      </c>
      <c r="B61" s="54" t="s">
        <v>49</v>
      </c>
      <c r="C61" s="62">
        <v>74</v>
      </c>
      <c r="D61" s="3" t="str">
        <f>VLOOKUP(C61,Entries!G:P,10,FALSE)</f>
        <v>Pippa Tucker</v>
      </c>
      <c r="E61" s="3" t="str">
        <f>VLOOKUP(C61,Entries!G:Q,11,FALSE)</f>
        <v>Zara</v>
      </c>
      <c r="F61" s="3">
        <f>VLOOKUP($C61,'Prelim Dressage'!$C$5:$L$106,8,FALSE)</f>
        <v>193.5</v>
      </c>
      <c r="G61" s="211">
        <f>VLOOKUP($C61,'Prelim Dressage'!$C$5:$L$106,9,FALSE)</f>
        <v>0.66724137931034477</v>
      </c>
      <c r="H61" s="63">
        <f>VLOOKUP($C61,'Prelim Dressage'!$C$5:$L$106,10,FALSE)</f>
        <v>10</v>
      </c>
      <c r="I61" s="261"/>
      <c r="J61" s="264"/>
      <c r="O61" t="s">
        <v>646</v>
      </c>
    </row>
    <row r="62" spans="1:15" x14ac:dyDescent="0.25">
      <c r="A62" s="15"/>
      <c r="B62" s="54"/>
      <c r="C62" s="62">
        <v>102</v>
      </c>
      <c r="D62" s="3" t="str">
        <f>VLOOKUP(C62,Entries!G:P,10,FALSE)</f>
        <v>Lucy Greenwood</v>
      </c>
      <c r="E62" s="3" t="str">
        <f>VLOOKUP(C62,Entries!G:Q,11,FALSE)</f>
        <v>Count on Bally</v>
      </c>
      <c r="F62" s="3">
        <f>VLOOKUP($C62,'Prelim Dressage'!$C$5:$L$106,8,FALSE)</f>
        <v>169</v>
      </c>
      <c r="G62" s="211">
        <f>VLOOKUP($C62,'Prelim Dressage'!$C$5:$L$106,9,FALSE)</f>
        <v>0.58275862068965523</v>
      </c>
      <c r="H62" s="63">
        <f>VLOOKUP($C62,'Prelim Dressage'!$C$5:$L$106,10,FALSE)</f>
        <v>22</v>
      </c>
      <c r="I62" s="261"/>
      <c r="J62" s="264"/>
      <c r="O62" t="s">
        <v>646</v>
      </c>
    </row>
    <row r="63" spans="1:15" ht="15.75" thickBot="1" x14ac:dyDescent="0.3">
      <c r="A63" s="29"/>
      <c r="B63" s="207"/>
      <c r="C63" s="64">
        <v>126</v>
      </c>
      <c r="D63" s="58" t="str">
        <f>VLOOKUP(C63,Entries!G:P,10,FALSE)</f>
        <v>Ali Lewis</v>
      </c>
      <c r="E63" s="58" t="str">
        <f>VLOOKUP(C63,Entries!G:Q,11,FALSE)</f>
        <v>Piper Jackson</v>
      </c>
      <c r="F63" s="58">
        <f>VLOOKUP($C63,'Prelim Dressage'!$C$5:$L$106,8,FALSE)</f>
        <v>188.5</v>
      </c>
      <c r="G63" s="234">
        <f>VLOOKUP($C63,'Prelim Dressage'!$C$5:$L$106,9,FALSE)</f>
        <v>0.65</v>
      </c>
      <c r="H63" s="65">
        <f>VLOOKUP($C63,'Prelim Dressage'!$C$5:$L$106,10,FALSE)</f>
        <v>15</v>
      </c>
      <c r="I63" s="262"/>
      <c r="J63" s="265"/>
      <c r="O63" t="s">
        <v>646</v>
      </c>
    </row>
    <row r="64" spans="1:15" ht="15.75" thickTop="1" x14ac:dyDescent="0.25">
      <c r="A64" s="206"/>
      <c r="B64" s="53" t="s">
        <v>49</v>
      </c>
      <c r="C64" s="60">
        <v>57</v>
      </c>
      <c r="D64" s="57" t="str">
        <f>VLOOKUP(C64,Entries!G:P,10,FALSE)</f>
        <v>Tabitha Bluck</v>
      </c>
      <c r="E64" s="57" t="str">
        <f>VLOOKUP(C64,Entries!G:Q,11,FALSE)</f>
        <v>After the Rain</v>
      </c>
      <c r="F64" s="57" t="str">
        <f>VLOOKUP($C64,'Prelim Dressage'!$C$5:$L$106,8,FALSE)</f>
        <v>WD</v>
      </c>
      <c r="G64" s="233" t="str">
        <f>VLOOKUP($C64,'Prelim Dressage'!$C$5:$L$106,9,FALSE)</f>
        <v>WD</v>
      </c>
      <c r="H64" s="61" t="str">
        <f>VLOOKUP($C64,'Prelim Dressage'!$C$5:$L$106,10,FALSE)</f>
        <v>WD</v>
      </c>
      <c r="I64" s="260">
        <f>SMALL(H64:H67,1)+SMALL(H64:H67,2)+SMALL(H64:H67,3)</f>
        <v>37</v>
      </c>
      <c r="J64" s="263"/>
      <c r="O64" t="s">
        <v>646</v>
      </c>
    </row>
    <row r="65" spans="1:15" x14ac:dyDescent="0.25">
      <c r="A65" s="15">
        <v>12</v>
      </c>
      <c r="B65" s="54" t="s">
        <v>273</v>
      </c>
      <c r="C65" s="62">
        <v>78</v>
      </c>
      <c r="D65" s="3" t="str">
        <f>VLOOKUP(C65,Entries!G:P,10,FALSE)</f>
        <v>Isabel Glazebrook</v>
      </c>
      <c r="E65" s="3" t="str">
        <f>VLOOKUP(C65,Entries!G:Q,11,FALSE)</f>
        <v>Bronheulog Sun Shimmer</v>
      </c>
      <c r="F65" s="3">
        <f>VLOOKUP($C65,'Prelim Dressage'!$C$5:$L$106,8,FALSE)</f>
        <v>192.5</v>
      </c>
      <c r="G65" s="211">
        <f>VLOOKUP($C65,'Prelim Dressage'!$C$5:$L$106,9,FALSE)</f>
        <v>0.66379310344827591</v>
      </c>
      <c r="H65" s="63">
        <f>VLOOKUP($C65,'Prelim Dressage'!$C$5:$L$106,10,FALSE)</f>
        <v>13</v>
      </c>
      <c r="I65" s="261"/>
      <c r="J65" s="264"/>
      <c r="O65" t="s">
        <v>646</v>
      </c>
    </row>
    <row r="66" spans="1:15" x14ac:dyDescent="0.25">
      <c r="A66" s="15"/>
      <c r="B66" s="54"/>
      <c r="C66" s="62">
        <v>105</v>
      </c>
      <c r="D66" s="3" t="str">
        <f>VLOOKUP(C66,Entries!G:P,10,FALSE)</f>
        <v>WD</v>
      </c>
      <c r="E66" s="3" t="str">
        <f>VLOOKUP(C66,Entries!G:Q,11,FALSE)</f>
        <v>WD</v>
      </c>
      <c r="F66" s="3">
        <f>VLOOKUP($C66,'Prelim Dressage'!$C$5:$L$106,8,FALSE)</f>
        <v>170.5</v>
      </c>
      <c r="G66" s="211">
        <f>VLOOKUP($C66,'Prelim Dressage'!$C$5:$L$106,9,FALSE)</f>
        <v>0.58793103448275863</v>
      </c>
      <c r="H66" s="63">
        <f>VLOOKUP($C66,'Prelim Dressage'!$C$5:$L$106,10,FALSE)</f>
        <v>21</v>
      </c>
      <c r="I66" s="261"/>
      <c r="J66" s="264"/>
      <c r="O66" t="s">
        <v>646</v>
      </c>
    </row>
    <row r="67" spans="1:15" ht="15.75" thickBot="1" x14ac:dyDescent="0.3">
      <c r="A67" s="29"/>
      <c r="B67" s="207"/>
      <c r="C67" s="64">
        <v>130</v>
      </c>
      <c r="D67" s="58" t="str">
        <f>VLOOKUP(C67,Entries!G:P,10,FALSE)</f>
        <v>Molly James</v>
      </c>
      <c r="E67" s="58" t="str">
        <f>VLOOKUP(C67,Entries!G:Q,11,FALSE)</f>
        <v>Gracia Cavalli</v>
      </c>
      <c r="F67" s="58">
        <f>VLOOKUP($C67,'Prelim Dressage'!$C$5:$L$106,8,FALSE)</f>
        <v>201.5</v>
      </c>
      <c r="G67" s="234">
        <f>VLOOKUP($C67,'Prelim Dressage'!$C$5:$L$106,9,FALSE)</f>
        <v>0.69482758620689655</v>
      </c>
      <c r="H67" s="65">
        <f>VLOOKUP($C67,'Prelim Dressage'!$C$5:$L$106,10,FALSE)</f>
        <v>3</v>
      </c>
      <c r="I67" s="262"/>
      <c r="J67" s="265"/>
      <c r="O67" t="s">
        <v>646</v>
      </c>
    </row>
    <row r="68" spans="1:15" ht="15.75" thickTop="1" x14ac:dyDescent="0.25">
      <c r="A68" s="206"/>
      <c r="B68" s="53" t="s">
        <v>158</v>
      </c>
      <c r="C68" s="60">
        <v>68</v>
      </c>
      <c r="D68" s="57" t="str">
        <f>VLOOKUP(C68,Entries!G:P,10,FALSE)</f>
        <v>Nickatie Dimarco</v>
      </c>
      <c r="E68" s="57" t="str">
        <f>VLOOKUP(C68,Entries!G:Q,11,FALSE)</f>
        <v>Cherry Delight</v>
      </c>
      <c r="F68" s="57">
        <f>VLOOKUP($C68,'Prelim Dressage'!$C$5:$L$106,8,FALSE)</f>
        <v>183</v>
      </c>
      <c r="G68" s="233">
        <f>VLOOKUP($C68,'Prelim Dressage'!$C$5:$L$106,9,FALSE)</f>
        <v>0.63103448275862073</v>
      </c>
      <c r="H68" s="61">
        <f>VLOOKUP($C68,'Prelim Dressage'!$C$5:$L$106,10,FALSE)</f>
        <v>13</v>
      </c>
      <c r="I68" s="260">
        <f>SMALL(H68:H71,1)+SMALL(H68:H71,2)+SMALL(H68:H71,3)</f>
        <v>40</v>
      </c>
      <c r="J68" s="263"/>
      <c r="O68" t="s">
        <v>646</v>
      </c>
    </row>
    <row r="69" spans="1:15" x14ac:dyDescent="0.25">
      <c r="A69" s="15">
        <v>15</v>
      </c>
      <c r="B69" s="54" t="s">
        <v>591</v>
      </c>
      <c r="C69" s="62">
        <v>84</v>
      </c>
      <c r="D69" s="3" t="str">
        <f>VLOOKUP(C69,Entries!G:P,10,FALSE)</f>
        <v>Jane Meredith</v>
      </c>
      <c r="E69" s="3" t="str">
        <f>VLOOKUP(C69,Entries!G:Q,11,FALSE)</f>
        <v>Duke IV</v>
      </c>
      <c r="F69" s="3">
        <f>VLOOKUP($C69,'Prelim Dressage'!$C$5:$L$106,8,FALSE)</f>
        <v>191</v>
      </c>
      <c r="G69" s="211">
        <f>VLOOKUP($C69,'Prelim Dressage'!$C$5:$L$106,9,FALSE)</f>
        <v>0.6586206896551724</v>
      </c>
      <c r="H69" s="63">
        <f>VLOOKUP($C69,'Prelim Dressage'!$C$5:$L$106,10,FALSE)</f>
        <v>14</v>
      </c>
      <c r="I69" s="261"/>
      <c r="J69" s="264"/>
      <c r="O69" t="s">
        <v>646</v>
      </c>
    </row>
    <row r="70" spans="1:15" x14ac:dyDescent="0.25">
      <c r="A70" s="15"/>
      <c r="B70" s="54"/>
      <c r="C70" s="62">
        <v>112</v>
      </c>
      <c r="D70" s="3" t="str">
        <f>VLOOKUP(C70,Entries!G:P,10,FALSE)</f>
        <v>Sarah Connop</v>
      </c>
      <c r="E70" s="3" t="str">
        <f>VLOOKUP(C70,Entries!G:Q,11,FALSE)</f>
        <v>Westmeath Girl</v>
      </c>
      <c r="F70" s="3">
        <f>VLOOKUP($C70,'Prelim Dressage'!$C$5:$L$106,8,FALSE)</f>
        <v>183</v>
      </c>
      <c r="G70" s="211">
        <f>VLOOKUP($C70,'Prelim Dressage'!$C$5:$L$106,9,FALSE)</f>
        <v>0.63103448275862073</v>
      </c>
      <c r="H70" s="63">
        <f>VLOOKUP($C70,'Prelim Dressage'!$C$5:$L$106,10,FALSE)</f>
        <v>13</v>
      </c>
      <c r="I70" s="261"/>
      <c r="J70" s="264"/>
      <c r="O70" t="s">
        <v>646</v>
      </c>
    </row>
    <row r="71" spans="1:15" ht="15.75" thickBot="1" x14ac:dyDescent="0.3">
      <c r="A71" s="29"/>
      <c r="B71" s="207"/>
      <c r="C71" s="64">
        <v>138</v>
      </c>
      <c r="D71" s="58" t="str">
        <f>VLOOKUP(C71,Entries!G:P,10,FALSE)</f>
        <v>Izzy Hill</v>
      </c>
      <c r="E71" s="58" t="str">
        <f>VLOOKUP(C71,Entries!G:Q,11,FALSE)</f>
        <v>Curra Mary Beag</v>
      </c>
      <c r="F71" s="58">
        <f>VLOOKUP($C71,'Prelim Dressage'!$C$5:$L$106,8,FALSE)</f>
        <v>188.5</v>
      </c>
      <c r="G71" s="234">
        <f>VLOOKUP($C71,'Prelim Dressage'!$C$5:$L$106,9,FALSE)</f>
        <v>0.65</v>
      </c>
      <c r="H71" s="65">
        <f>VLOOKUP($C71,'Prelim Dressage'!$C$5:$L$106,10,FALSE)</f>
        <v>15</v>
      </c>
      <c r="I71" s="262"/>
      <c r="J71" s="265"/>
      <c r="O71" t="s">
        <v>646</v>
      </c>
    </row>
    <row r="72" spans="1:15" ht="15.75" thickTop="1" x14ac:dyDescent="0.25">
      <c r="A72" s="206"/>
      <c r="B72" s="53" t="s">
        <v>592</v>
      </c>
      <c r="C72" s="60">
        <v>70</v>
      </c>
      <c r="D72" s="57" t="str">
        <f>VLOOKUP(C72,Entries!G:P,10,FALSE)</f>
        <v>Becky Pugh</v>
      </c>
      <c r="E72" s="57" t="str">
        <f>VLOOKUP(C72,Entries!G:Q,11,FALSE)</f>
        <v>Nolton Monaco</v>
      </c>
      <c r="F72" s="57">
        <f>VLOOKUP($C72,'Prelim Dressage'!$C$5:$L$106,8,FALSE)</f>
        <v>193</v>
      </c>
      <c r="G72" s="233">
        <f>VLOOKUP($C72,'Prelim Dressage'!$C$5:$L$106,9,FALSE)</f>
        <v>0.66551724137931034</v>
      </c>
      <c r="H72" s="61">
        <f>VLOOKUP($C72,'Prelim Dressage'!$C$5:$L$106,10,FALSE)</f>
        <v>8</v>
      </c>
      <c r="I72" s="260">
        <f>SMALL(H72:H75,1)+SMALL(H72:H75,2)+SMALL(H72:H75,3)</f>
        <v>23</v>
      </c>
      <c r="J72" s="263">
        <v>6</v>
      </c>
      <c r="K72" t="s">
        <v>681</v>
      </c>
      <c r="O72" t="s">
        <v>646</v>
      </c>
    </row>
    <row r="73" spans="1:15" x14ac:dyDescent="0.25">
      <c r="A73" s="15">
        <v>15</v>
      </c>
      <c r="B73" s="54" t="s">
        <v>593</v>
      </c>
      <c r="C73" s="62">
        <v>88</v>
      </c>
      <c r="D73" s="3" t="str">
        <f>VLOOKUP(C73,Entries!G:P,10,FALSE)</f>
        <v>Deb Probert</v>
      </c>
      <c r="E73" s="3" t="str">
        <f>VLOOKUP(C73,Entries!G:Q,11,FALSE)</f>
        <v>Brynclettwyr Silver Hornbeam</v>
      </c>
      <c r="F73" s="3">
        <f>VLOOKUP($C73,'Prelim Dressage'!$C$5:$L$106,8,FALSE)</f>
        <v>203</v>
      </c>
      <c r="G73" s="211">
        <f>VLOOKUP($C73,'Prelim Dressage'!$C$5:$L$106,9,FALSE)</f>
        <v>0.7</v>
      </c>
      <c r="H73" s="63">
        <f>VLOOKUP($C73,'Prelim Dressage'!$C$5:$L$106,10,FALSE)</f>
        <v>3</v>
      </c>
      <c r="I73" s="261"/>
      <c r="J73" s="264"/>
      <c r="O73" t="s">
        <v>646</v>
      </c>
    </row>
    <row r="74" spans="1:15" x14ac:dyDescent="0.25">
      <c r="A74" s="15"/>
      <c r="B74" s="54"/>
      <c r="C74" s="62">
        <v>113</v>
      </c>
      <c r="D74" s="3" t="str">
        <f>VLOOKUP(C74,Entries!G:P,10,FALSE)</f>
        <v>Kirsty Andrews</v>
      </c>
      <c r="E74" s="3" t="str">
        <f>VLOOKUP(C74,Entries!G:Q,11,FALSE)</f>
        <v>Ardlea Fairy Lady</v>
      </c>
      <c r="F74" s="3">
        <f>VLOOKUP($C74,'Prelim Dressage'!$C$5:$L$106,8,FALSE)</f>
        <v>190</v>
      </c>
      <c r="G74" s="211">
        <f>VLOOKUP($C74,'Prelim Dressage'!$C$5:$L$106,9,FALSE)</f>
        <v>0.65517241379310343</v>
      </c>
      <c r="H74" s="63">
        <f>VLOOKUP($C74,'Prelim Dressage'!$C$5:$L$106,10,FALSE)</f>
        <v>12</v>
      </c>
      <c r="I74" s="261"/>
      <c r="J74" s="264"/>
      <c r="O74" t="s">
        <v>646</v>
      </c>
    </row>
    <row r="75" spans="1:15" ht="15.75" thickBot="1" x14ac:dyDescent="0.3">
      <c r="A75" s="29"/>
      <c r="B75" s="207"/>
      <c r="C75" s="64">
        <v>139</v>
      </c>
      <c r="D75" s="58" t="str">
        <f>VLOOKUP(C75,Entries!G:P,10,FALSE)</f>
        <v>Rosie Pothecary</v>
      </c>
      <c r="E75" s="58" t="str">
        <f>VLOOKUP(C75,Entries!G:Q,11,FALSE)</f>
        <v>Ventry Dun</v>
      </c>
      <c r="F75" s="58">
        <f>VLOOKUP($C75,'Prelim Dressage'!$C$5:$L$106,8,FALSE)</f>
        <v>182</v>
      </c>
      <c r="G75" s="234">
        <f>VLOOKUP($C75,'Prelim Dressage'!$C$5:$L$106,9,FALSE)</f>
        <v>0.62758620689655176</v>
      </c>
      <c r="H75" s="65">
        <f>VLOOKUP($C75,'Prelim Dressage'!$C$5:$L$106,10,FALSE)</f>
        <v>22</v>
      </c>
      <c r="I75" s="262"/>
      <c r="J75" s="265"/>
      <c r="O75" t="s">
        <v>646</v>
      </c>
    </row>
    <row r="76" spans="1:15" ht="15.75" thickTop="1" x14ac:dyDescent="0.25">
      <c r="A76" s="206"/>
      <c r="B76" s="53" t="s">
        <v>179</v>
      </c>
      <c r="C76" s="60">
        <v>71</v>
      </c>
      <c r="D76" s="57" t="str">
        <f>VLOOKUP(C76,Entries!G:P,10,FALSE)</f>
        <v>Lisa Bell</v>
      </c>
      <c r="E76" s="57" t="str">
        <f>VLOOKUP(C76,Entries!G:Q,11,FALSE)</f>
        <v>Domino</v>
      </c>
      <c r="F76" s="57">
        <f>VLOOKUP($C76,'Prelim Dressage'!$C$5:$L$106,8,FALSE)</f>
        <v>188</v>
      </c>
      <c r="G76" s="233">
        <f>VLOOKUP($C76,'Prelim Dressage'!$C$5:$L$106,9,FALSE)</f>
        <v>0.64827586206896548</v>
      </c>
      <c r="H76" s="61">
        <f>VLOOKUP($C76,'Prelim Dressage'!$C$5:$L$106,10,FALSE)</f>
        <v>12</v>
      </c>
      <c r="I76" s="260">
        <f>SMALL(H76:H79,1)+SMALL(H76:H79,2)+SMALL(H76:H79,3)</f>
        <v>28</v>
      </c>
      <c r="J76" s="263"/>
      <c r="O76" t="s">
        <v>646</v>
      </c>
    </row>
    <row r="77" spans="1:15" x14ac:dyDescent="0.25">
      <c r="A77" s="15">
        <v>15</v>
      </c>
      <c r="B77" s="54" t="s">
        <v>594</v>
      </c>
      <c r="C77" s="62">
        <v>89</v>
      </c>
      <c r="D77" s="3" t="str">
        <f>VLOOKUP(C77,Entries!G:P,10,FALSE)</f>
        <v>Julia Parker</v>
      </c>
      <c r="E77" s="3" t="str">
        <f>VLOOKUP(C77,Entries!G:Q,11,FALSE)</f>
        <v>Piper III</v>
      </c>
      <c r="F77" s="3">
        <f>VLOOKUP($C77,'Prelim Dressage'!$C$5:$L$106,8,FALSE)</f>
        <v>192.5</v>
      </c>
      <c r="G77" s="211">
        <f>VLOOKUP($C77,'Prelim Dressage'!$C$5:$L$106,9,FALSE)</f>
        <v>0.66379310344827591</v>
      </c>
      <c r="H77" s="63">
        <f>VLOOKUP($C77,'Prelim Dressage'!$C$5:$L$106,10,FALSE)</f>
        <v>12</v>
      </c>
      <c r="I77" s="261"/>
      <c r="J77" s="264"/>
      <c r="O77" t="s">
        <v>646</v>
      </c>
    </row>
    <row r="78" spans="1:15" x14ac:dyDescent="0.25">
      <c r="A78" s="15"/>
      <c r="B78" s="54"/>
      <c r="C78" s="62">
        <v>114</v>
      </c>
      <c r="D78" s="3" t="str">
        <f>VLOOKUP(C78,Entries!G:P,10,FALSE)</f>
        <v>Jessica Powell</v>
      </c>
      <c r="E78" s="3" t="str">
        <f>VLOOKUP(C78,Entries!G:Q,11,FALSE)</f>
        <v>Joe Rua ROR</v>
      </c>
      <c r="F78" s="3">
        <f>VLOOKUP($C78,'Prelim Dressage'!$C$5:$L$106,8,FALSE)</f>
        <v>194</v>
      </c>
      <c r="G78" s="211">
        <f>VLOOKUP($C78,'Prelim Dressage'!$C$5:$L$106,9,FALSE)</f>
        <v>0.66896551724137931</v>
      </c>
      <c r="H78" s="63">
        <f>VLOOKUP($C78,'Prelim Dressage'!$C$5:$L$106,10,FALSE)</f>
        <v>10</v>
      </c>
      <c r="I78" s="261"/>
      <c r="J78" s="264"/>
      <c r="O78" t="s">
        <v>646</v>
      </c>
    </row>
    <row r="79" spans="1:15" ht="15.75" thickBot="1" x14ac:dyDescent="0.3">
      <c r="A79" s="29"/>
      <c r="B79" s="207"/>
      <c r="C79" s="64">
        <v>140</v>
      </c>
      <c r="D79" s="58" t="str">
        <f>VLOOKUP(C79,Entries!G:P,10,FALSE)</f>
        <v>Rowena Craig Aliani</v>
      </c>
      <c r="E79" s="58" t="str">
        <f>VLOOKUP(C79,Entries!G:Q,11,FALSE)</f>
        <v>Lord Sallyfield</v>
      </c>
      <c r="F79" s="58">
        <f>VLOOKUP($C79,'Prelim Dressage'!$C$5:$L$106,8,FALSE)</f>
        <v>196</v>
      </c>
      <c r="G79" s="234">
        <f>VLOOKUP($C79,'Prelim Dressage'!$C$5:$L$106,9,FALSE)</f>
        <v>0.67586206896551726</v>
      </c>
      <c r="H79" s="65">
        <f>VLOOKUP($C79,'Prelim Dressage'!$C$5:$L$106,10,FALSE)</f>
        <v>6</v>
      </c>
      <c r="I79" s="262"/>
      <c r="J79" s="265"/>
      <c r="O79" t="s">
        <v>646</v>
      </c>
    </row>
    <row r="80" spans="1:15" ht="15.75" thickTop="1" x14ac:dyDescent="0.25">
      <c r="A80" s="206"/>
      <c r="B80" s="53" t="s">
        <v>588</v>
      </c>
      <c r="C80" s="60">
        <v>56</v>
      </c>
      <c r="D80" s="57" t="str">
        <f>VLOOKUP(C80,Entries!G:P,10,FALSE)</f>
        <v>Annita Engel</v>
      </c>
      <c r="E80" s="57" t="str">
        <f>VLOOKUP(C80,Entries!G:Q,11,FALSE)</f>
        <v>Curragharvana</v>
      </c>
      <c r="F80" s="57">
        <f>VLOOKUP($C80,'Prelim Dressage'!$C$5:$L$106,8,FALSE)</f>
        <v>196</v>
      </c>
      <c r="G80" s="233">
        <f>VLOOKUP($C80,'Prelim Dressage'!$C$5:$L$106,9,FALSE)</f>
        <v>0.67586206896551726</v>
      </c>
      <c r="H80" s="61">
        <f>VLOOKUP($C80,'Prelim Dressage'!$C$5:$L$106,10,FALSE)</f>
        <v>6</v>
      </c>
      <c r="I80" s="260">
        <f>SMALL(H80:H83,1)+SMALL(H80:H83,2)+SMALL(H80:H83,3)</f>
        <v>26</v>
      </c>
      <c r="J80" s="263">
        <v>7</v>
      </c>
      <c r="O80" t="s">
        <v>646</v>
      </c>
    </row>
    <row r="81" spans="1:15" x14ac:dyDescent="0.25">
      <c r="A81" s="15">
        <v>9</v>
      </c>
      <c r="B81" s="54" t="s">
        <v>5</v>
      </c>
      <c r="C81" s="62">
        <v>92</v>
      </c>
      <c r="D81" s="3" t="str">
        <f>VLOOKUP(C81,Entries!G:P,10,FALSE)</f>
        <v>Penny Hall</v>
      </c>
      <c r="E81" s="3" t="str">
        <f>VLOOKUP(C81,Entries!G:Q,11,FALSE)</f>
        <v>The Marshmallow</v>
      </c>
      <c r="F81" s="3">
        <f>VLOOKUP($C81,'Prelim Dressage'!$C$5:$L$106,8,FALSE)</f>
        <v>193</v>
      </c>
      <c r="G81" s="211">
        <f>VLOOKUP($C81,'Prelim Dressage'!$C$5:$L$106,9,FALSE)</f>
        <v>0.66551724137931034</v>
      </c>
      <c r="H81" s="63">
        <f>VLOOKUP($C81,'Prelim Dressage'!$C$5:$L$106,10,FALSE)</f>
        <v>11</v>
      </c>
      <c r="I81" s="261"/>
      <c r="J81" s="264"/>
      <c r="K81" t="s">
        <v>685</v>
      </c>
      <c r="O81" t="s">
        <v>646</v>
      </c>
    </row>
    <row r="82" spans="1:15" x14ac:dyDescent="0.25">
      <c r="A82" s="15"/>
      <c r="B82" s="54"/>
      <c r="C82" s="62">
        <v>120</v>
      </c>
      <c r="D82" s="3" t="str">
        <f>VLOOKUP(C82,Entries!G:P,10,FALSE)</f>
        <v>Fiona Russell Brown</v>
      </c>
      <c r="E82" s="3" t="str">
        <f>VLOOKUP(C82,Entries!G:Q,11,FALSE)</f>
        <v>Roxy</v>
      </c>
      <c r="F82" s="3">
        <f>VLOOKUP($C82,'Prelim Dressage'!$C$5:$L$106,8,FALSE)</f>
        <v>192</v>
      </c>
      <c r="G82" s="211">
        <f>VLOOKUP($C82,'Prelim Dressage'!$C$5:$L$106,9,FALSE)</f>
        <v>0.66206896551724137</v>
      </c>
      <c r="H82" s="63">
        <f>VLOOKUP($C82,'Prelim Dressage'!$C$5:$L$106,10,FALSE)</f>
        <v>11</v>
      </c>
      <c r="I82" s="261"/>
      <c r="J82" s="264"/>
      <c r="O82" t="s">
        <v>646</v>
      </c>
    </row>
    <row r="83" spans="1:15" ht="15.75" thickBot="1" x14ac:dyDescent="0.3">
      <c r="A83" s="29"/>
      <c r="B83" s="207"/>
      <c r="C83" s="64">
        <v>143</v>
      </c>
      <c r="D83" s="58" t="str">
        <f>VLOOKUP(C83,Entries!G:P,10,FALSE)</f>
        <v>Sarah Maddern</v>
      </c>
      <c r="E83" s="58" t="str">
        <f>VLOOKUP(C83,Entries!G:Q,11,FALSE)</f>
        <v>Stormhill Michael</v>
      </c>
      <c r="F83" s="58">
        <f>VLOOKUP($C83,'Prelim Dressage'!$C$5:$L$106,8,FALSE)</f>
        <v>193</v>
      </c>
      <c r="G83" s="234">
        <f>VLOOKUP($C83,'Prelim Dressage'!$C$5:$L$106,9,FALSE)</f>
        <v>0.66551724137931034</v>
      </c>
      <c r="H83" s="65">
        <f>VLOOKUP($C83,'Prelim Dressage'!$C$5:$L$106,10,FALSE)</f>
        <v>9</v>
      </c>
      <c r="I83" s="262"/>
      <c r="J83" s="265"/>
      <c r="O83" t="s">
        <v>646</v>
      </c>
    </row>
    <row r="84" spans="1:15" ht="15.75" thickTop="1" x14ac:dyDescent="0.25">
      <c r="A84" s="206"/>
      <c r="B84" s="53" t="s">
        <v>39</v>
      </c>
      <c r="C84" s="60">
        <v>69</v>
      </c>
      <c r="D84" s="57" t="str">
        <f>VLOOKUP(C84,Entries!G:P,10,FALSE)</f>
        <v>Wendy Lappington</v>
      </c>
      <c r="E84" s="57" t="str">
        <f>VLOOKUP(C84,Entries!G:Q,11,FALSE)</f>
        <v>Loxley Monkey</v>
      </c>
      <c r="F84" s="57">
        <f>VLOOKUP($C84,'Prelim Dressage'!$C$5:$L$106,8,FALSE)</f>
        <v>182.5</v>
      </c>
      <c r="G84" s="233">
        <f>VLOOKUP($C84,'Prelim Dressage'!$C$5:$L$106,9,FALSE)</f>
        <v>0.62931034482758619</v>
      </c>
      <c r="H84" s="61">
        <f>VLOOKUP($C84,'Prelim Dressage'!$C$5:$L$106,10,FALSE)</f>
        <v>14</v>
      </c>
      <c r="I84" s="260">
        <f>SMALL(H84:H87,1)+SMALL(H84:H87,2)+SMALL(H84:H87,3)</f>
        <v>38</v>
      </c>
      <c r="J84" s="263"/>
      <c r="O84" t="s">
        <v>646</v>
      </c>
    </row>
    <row r="85" spans="1:15" x14ac:dyDescent="0.25">
      <c r="A85" s="15">
        <v>9</v>
      </c>
      <c r="B85" s="54"/>
      <c r="C85" s="62">
        <v>91</v>
      </c>
      <c r="D85" s="3" t="str">
        <f>VLOOKUP(C85,Entries!G:P,10,FALSE)</f>
        <v>Laura Watts</v>
      </c>
      <c r="E85" s="3" t="str">
        <f>VLOOKUP(C85,Entries!G:Q,11,FALSE)</f>
        <v>Chapalowe Be a Star</v>
      </c>
      <c r="F85" s="3">
        <f>VLOOKUP($C85,'Prelim Dressage'!$C$5:$L$106,8,FALSE)</f>
        <v>189</v>
      </c>
      <c r="G85" s="211">
        <f>VLOOKUP($C85,'Prelim Dressage'!$C$5:$L$106,9,FALSE)</f>
        <v>0.65172413793103445</v>
      </c>
      <c r="H85" s="63">
        <f>VLOOKUP($C85,'Prelim Dressage'!$C$5:$L$106,10,FALSE)</f>
        <v>17</v>
      </c>
      <c r="I85" s="261"/>
      <c r="J85" s="264"/>
      <c r="O85" t="s">
        <v>646</v>
      </c>
    </row>
    <row r="86" spans="1:15" x14ac:dyDescent="0.25">
      <c r="A86" s="15"/>
      <c r="B86" s="54"/>
      <c r="C86" s="62">
        <v>119</v>
      </c>
      <c r="D86" s="3" t="str">
        <f>VLOOKUP(C86,Entries!G:P,10,FALSE)</f>
        <v>Nicola Allen</v>
      </c>
      <c r="E86" s="3" t="str">
        <f>VLOOKUP(C86,Entries!G:Q,11,FALSE)</f>
        <v>Skehard Grey</v>
      </c>
      <c r="F86" s="3">
        <f>VLOOKUP($C86,'Prelim Dressage'!$C$5:$L$106,8,FALSE)</f>
        <v>178</v>
      </c>
      <c r="G86" s="211">
        <f>VLOOKUP($C86,'Prelim Dressage'!$C$5:$L$106,9,FALSE)</f>
        <v>0.61379310344827587</v>
      </c>
      <c r="H86" s="63">
        <f>VLOOKUP($C86,'Prelim Dressage'!$C$5:$L$106,10,FALSE)</f>
        <v>16</v>
      </c>
      <c r="I86" s="261"/>
      <c r="J86" s="264"/>
      <c r="O86" t="s">
        <v>646</v>
      </c>
    </row>
    <row r="87" spans="1:15" ht="15.75" thickBot="1" x14ac:dyDescent="0.3">
      <c r="A87" s="29"/>
      <c r="B87" s="207"/>
      <c r="C87" s="64">
        <v>144</v>
      </c>
      <c r="D87" s="58" t="str">
        <f>VLOOKUP(C87,Entries!G:P,10,FALSE)</f>
        <v>Morgan Kent</v>
      </c>
      <c r="E87" s="58" t="str">
        <f>VLOOKUP(C87,Entries!G:Q,11,FALSE)</f>
        <v>Clancy's Boy</v>
      </c>
      <c r="F87" s="58">
        <f>VLOOKUP($C87,'Prelim Dressage'!$C$5:$L$106,8,FALSE)</f>
        <v>194</v>
      </c>
      <c r="G87" s="234">
        <f>VLOOKUP($C87,'Prelim Dressage'!$C$5:$L$106,9,FALSE)</f>
        <v>0.66896551724137931</v>
      </c>
      <c r="H87" s="65">
        <f>VLOOKUP($C87,'Prelim Dressage'!$C$5:$L$106,10,FALSE)</f>
        <v>8</v>
      </c>
      <c r="I87" s="262"/>
      <c r="J87" s="265"/>
      <c r="O87" t="s">
        <v>646</v>
      </c>
    </row>
    <row r="88" spans="1:15" ht="15.75" thickTop="1" x14ac:dyDescent="0.25">
      <c r="A88" s="206"/>
      <c r="B88" s="53" t="s">
        <v>63</v>
      </c>
      <c r="C88" s="60">
        <v>50</v>
      </c>
      <c r="D88" s="57" t="str">
        <f>VLOOKUP(C88,Entries!G:P,10,FALSE)</f>
        <v>Beth Evans</v>
      </c>
      <c r="E88" s="57" t="str">
        <f>VLOOKUP(C88,Entries!G:Q,11,FALSE)</f>
        <v>Bailey's Luck</v>
      </c>
      <c r="F88" s="57">
        <f>VLOOKUP($C88,'Prelim Dressage'!$C$5:$L$106,8,FALSE)</f>
        <v>178.5</v>
      </c>
      <c r="G88" s="233">
        <f>VLOOKUP($C88,'Prelim Dressage'!$C$5:$L$106,9,FALSE)</f>
        <v>0.6155172413793103</v>
      </c>
      <c r="H88" s="61">
        <f>VLOOKUP($C88,'Prelim Dressage'!$C$5:$L$106,10,FALSE)</f>
        <v>16</v>
      </c>
      <c r="I88" s="260">
        <f>SMALL(H88:H91,1)+SMALL(H88:H91,2)+SMALL(H88:H91,3)</f>
        <v>14</v>
      </c>
      <c r="J88" s="263">
        <v>4</v>
      </c>
    </row>
    <row r="89" spans="1:15" x14ac:dyDescent="0.25">
      <c r="A89" s="15">
        <v>18</v>
      </c>
      <c r="B89" s="54"/>
      <c r="C89" s="62">
        <v>83</v>
      </c>
      <c r="D89" s="3" t="str">
        <f>VLOOKUP(C89,Entries!G:P,10,FALSE)</f>
        <v>Shirley Boraston</v>
      </c>
      <c r="E89" s="3" t="str">
        <f>VLOOKUP(C89,Entries!G:Q,11,FALSE)</f>
        <v>Chardonnay Wine</v>
      </c>
      <c r="F89" s="3">
        <f>VLOOKUP($C89,'Prelim Dressage'!$C$5:$L$106,8,FALSE)</f>
        <v>196</v>
      </c>
      <c r="G89" s="211">
        <f>VLOOKUP($C89,'Prelim Dressage'!$C$5:$L$106,9,FALSE)</f>
        <v>0.67586206896551726</v>
      </c>
      <c r="H89" s="63">
        <f>VLOOKUP($C89,'Prelim Dressage'!$C$5:$L$106,10,FALSE)</f>
        <v>8</v>
      </c>
      <c r="I89" s="261"/>
      <c r="J89" s="264"/>
    </row>
    <row r="90" spans="1:15" x14ac:dyDescent="0.25">
      <c r="A90" s="15"/>
      <c r="B90" s="54"/>
      <c r="C90" s="62">
        <v>117</v>
      </c>
      <c r="D90" s="3" t="str">
        <f>VLOOKUP(C90,Entries!G:P,10,FALSE)</f>
        <v>Jodie Ashton</v>
      </c>
      <c r="E90" s="3" t="str">
        <f>VLOOKUP(C90,Entries!G:Q,11,FALSE)</f>
        <v>Milli</v>
      </c>
      <c r="F90" s="3">
        <f>VLOOKUP($C90,'Prelim Dressage'!$C$5:$L$106,8,FALSE)</f>
        <v>204.5</v>
      </c>
      <c r="G90" s="211">
        <f>VLOOKUP($C90,'Prelim Dressage'!$C$5:$L$106,9,FALSE)</f>
        <v>0.70517241379310347</v>
      </c>
      <c r="H90" s="63">
        <f>VLOOKUP($C90,'Prelim Dressage'!$C$5:$L$106,10,FALSE)</f>
        <v>4</v>
      </c>
      <c r="I90" s="261"/>
      <c r="J90" s="264"/>
    </row>
    <row r="91" spans="1:15" ht="15.75" thickBot="1" x14ac:dyDescent="0.3">
      <c r="A91" s="29"/>
      <c r="B91" s="207"/>
      <c r="C91" s="64">
        <v>147</v>
      </c>
      <c r="D91" s="58" t="str">
        <f>VLOOKUP(C91,Entries!G:P,10,FALSE)</f>
        <v>Lauren Painter</v>
      </c>
      <c r="E91" s="58" t="str">
        <f>VLOOKUP(C91,Entries!G:Q,11,FALSE)</f>
        <v>Barrister II</v>
      </c>
      <c r="F91" s="58">
        <f>VLOOKUP($C91,'Prelim Dressage'!$C$5:$L$106,8,FALSE)</f>
        <v>205.5</v>
      </c>
      <c r="G91" s="234">
        <f>VLOOKUP($C91,'Prelim Dressage'!$C$5:$L$106,9,FALSE)</f>
        <v>0.70862068965517244</v>
      </c>
      <c r="H91" s="65">
        <f>VLOOKUP($C91,'Prelim Dressage'!$C$5:$L$106,10,FALSE)</f>
        <v>2</v>
      </c>
      <c r="I91" s="262"/>
      <c r="J91" s="265"/>
    </row>
    <row r="92" spans="1:15" ht="15.75" thickTop="1" x14ac:dyDescent="0.25">
      <c r="A92" s="206"/>
      <c r="B92" s="53" t="s">
        <v>64</v>
      </c>
      <c r="C92" s="60">
        <v>72</v>
      </c>
      <c r="D92" s="57" t="str">
        <f>VLOOKUP(C92,Entries!G:P,10,FALSE)</f>
        <v>Heidi Bradshaw</v>
      </c>
      <c r="E92" s="57" t="str">
        <f>VLOOKUP(C92,Entries!G:Q,11,FALSE)</f>
        <v>Bawnslieve Boy</v>
      </c>
      <c r="F92" s="57">
        <f>VLOOKUP($C92,'Prelim Dressage'!$C$5:$L$106,8,FALSE)</f>
        <v>177.5</v>
      </c>
      <c r="G92" s="233">
        <f>VLOOKUP($C92,'Prelim Dressage'!$C$5:$L$106,9,FALSE)</f>
        <v>0.61206896551724133</v>
      </c>
      <c r="H92" s="61">
        <f>VLOOKUP($C92,'Prelim Dressage'!$C$5:$L$106,10,FALSE)</f>
        <v>18</v>
      </c>
      <c r="I92" s="260">
        <f>SMALL(H92:H95,1)+SMALL(H92:H95,2)+SMALL(H92:H95,3)</f>
        <v>57</v>
      </c>
      <c r="J92" s="263"/>
    </row>
    <row r="93" spans="1:15" x14ac:dyDescent="0.25">
      <c r="A93" s="15">
        <v>18</v>
      </c>
      <c r="B93" s="54"/>
      <c r="C93" s="62">
        <v>87</v>
      </c>
      <c r="D93" s="3" t="str">
        <f>VLOOKUP(C93,Entries!G:P,10,FALSE)</f>
        <v>Diane Tarrant</v>
      </c>
      <c r="E93" s="3" t="str">
        <f>VLOOKUP(C93,Entries!G:Q,11,FALSE)</f>
        <v>Arturo's Fun</v>
      </c>
      <c r="F93" s="3">
        <f>VLOOKUP($C93,'Prelim Dressage'!$C$5:$L$106,8,FALSE)</f>
        <v>183.5</v>
      </c>
      <c r="G93" s="211">
        <f>VLOOKUP($C93,'Prelim Dressage'!$C$5:$L$106,9,FALSE)</f>
        <v>0.63275862068965516</v>
      </c>
      <c r="H93" s="63">
        <f>VLOOKUP($C93,'Prelim Dressage'!$C$5:$L$106,10,FALSE)</f>
        <v>21</v>
      </c>
      <c r="I93" s="261"/>
      <c r="J93" s="264"/>
    </row>
    <row r="94" spans="1:15" x14ac:dyDescent="0.25">
      <c r="A94" s="15"/>
      <c r="B94" s="54"/>
      <c r="C94" s="62">
        <v>110</v>
      </c>
      <c r="D94" s="3" t="str">
        <f>VLOOKUP(C94,Entries!G:P,10,FALSE)</f>
        <v>Heidi Jarvis</v>
      </c>
      <c r="E94" s="3" t="str">
        <f>VLOOKUP(C94,Entries!G:Q,11,FALSE)</f>
        <v>Penny</v>
      </c>
      <c r="F94" s="3">
        <f>VLOOKUP($C94,'Prelim Dressage'!$C$5:$L$106,8,FALSE)</f>
        <v>175</v>
      </c>
      <c r="G94" s="211">
        <f>VLOOKUP($C94,'Prelim Dressage'!$C$5:$L$106,9,FALSE)</f>
        <v>0.60344827586206895</v>
      </c>
      <c r="H94" s="63">
        <f>VLOOKUP($C94,'Prelim Dressage'!$C$5:$L$106,10,FALSE)</f>
        <v>20</v>
      </c>
      <c r="I94" s="261"/>
      <c r="J94" s="264"/>
    </row>
    <row r="95" spans="1:15" ht="15.75" thickBot="1" x14ac:dyDescent="0.3">
      <c r="A95" s="29"/>
      <c r="B95" s="207"/>
      <c r="C95" s="64">
        <v>137</v>
      </c>
      <c r="D95" s="58" t="str">
        <f>VLOOKUP(C95,Entries!G:P,10,FALSE)</f>
        <v>Victoria Briggs</v>
      </c>
      <c r="E95" s="58" t="str">
        <f>VLOOKUP(C95,Entries!G:Q,11,FALSE)</f>
        <v>Devon Maid</v>
      </c>
      <c r="F95" s="58">
        <f>VLOOKUP($C95,'Prelim Dressage'!$C$5:$L$106,8,FALSE)</f>
        <v>187</v>
      </c>
      <c r="G95" s="234">
        <f>VLOOKUP($C95,'Prelim Dressage'!$C$5:$L$106,9,FALSE)</f>
        <v>0.64482758620689651</v>
      </c>
      <c r="H95" s="65">
        <f>VLOOKUP($C95,'Prelim Dressage'!$C$5:$L$106,10,FALSE)</f>
        <v>19</v>
      </c>
      <c r="I95" s="262"/>
      <c r="J95" s="265"/>
    </row>
    <row r="96" spans="1:15" ht="15.75" thickTop="1" x14ac:dyDescent="0.25">
      <c r="A96" s="206"/>
      <c r="B96" s="53" t="s">
        <v>152</v>
      </c>
      <c r="C96" s="60">
        <v>73</v>
      </c>
      <c r="D96" s="57" t="str">
        <f>VLOOKUP(C96,Entries!G:P,10,FALSE)</f>
        <v>Anna Tucker</v>
      </c>
      <c r="E96" s="57" t="str">
        <f>VLOOKUP(C96,Entries!G:Q,11,FALSE)</f>
        <v>Celtic Song</v>
      </c>
      <c r="F96" s="57">
        <f>VLOOKUP($C96,'Prelim Dressage'!$C$5:$L$106,8,FALSE)</f>
        <v>201.5</v>
      </c>
      <c r="G96" s="233">
        <f>VLOOKUP($C96,'Prelim Dressage'!$C$5:$L$106,9,FALSE)</f>
        <v>0.69482758620689655</v>
      </c>
      <c r="H96" s="61">
        <f>VLOOKUP($C96,'Prelim Dressage'!$C$5:$L$106,10,FALSE)</f>
        <v>5</v>
      </c>
      <c r="I96" s="260">
        <f>SMALL(H96:H99,1)+SMALL(H96:H99,2)+SMALL(H96:H99,3)</f>
        <v>29</v>
      </c>
      <c r="J96" s="263"/>
      <c r="O96" t="s">
        <v>646</v>
      </c>
    </row>
    <row r="97" spans="1:15" x14ac:dyDescent="0.25">
      <c r="A97" s="15">
        <v>15</v>
      </c>
      <c r="B97" s="54"/>
      <c r="C97" s="62">
        <v>97</v>
      </c>
      <c r="D97" s="3" t="str">
        <f>VLOOKUP(C97,Entries!G:P,10,FALSE)</f>
        <v>Katy Williams</v>
      </c>
      <c r="E97" s="3" t="str">
        <f>VLOOKUP(C97,Entries!G:Q,11,FALSE)</f>
        <v>Tozer</v>
      </c>
      <c r="F97" s="3">
        <f>VLOOKUP($C97,'Prelim Dressage'!$C$5:$L$106,8,FALSE)</f>
        <v>186</v>
      </c>
      <c r="G97" s="211">
        <f>VLOOKUP($C97,'Prelim Dressage'!$C$5:$L$106,9,FALSE)</f>
        <v>0.64137931034482754</v>
      </c>
      <c r="H97" s="63">
        <f>VLOOKUP($C97,'Prelim Dressage'!$C$5:$L$106,10,FALSE)</f>
        <v>19</v>
      </c>
      <c r="I97" s="261"/>
      <c r="J97" s="264"/>
      <c r="O97" t="s">
        <v>646</v>
      </c>
    </row>
    <row r="98" spans="1:15" x14ac:dyDescent="0.25">
      <c r="A98" s="15"/>
      <c r="B98" s="54"/>
      <c r="C98" s="62">
        <v>123</v>
      </c>
      <c r="D98" s="3" t="str">
        <f>VLOOKUP(C98,Entries!G:P,10,FALSE)</f>
        <v>Donna Harris</v>
      </c>
      <c r="E98" s="3" t="str">
        <f>VLOOKUP(C98,Entries!G:Q,11,FALSE)</f>
        <v>Dan y Deri Star Appeal</v>
      </c>
      <c r="F98" s="3">
        <f>VLOOKUP($C98,'Prelim Dressage'!$C$5:$L$106,8,FALSE)</f>
        <v>200.5</v>
      </c>
      <c r="G98" s="211">
        <f>VLOOKUP($C98,'Prelim Dressage'!$C$5:$L$106,9,FALSE)</f>
        <v>0.69137931034482758</v>
      </c>
      <c r="H98" s="63">
        <f>VLOOKUP($C98,'Prelim Dressage'!$C$5:$L$106,10,FALSE)</f>
        <v>5</v>
      </c>
      <c r="I98" s="261"/>
      <c r="J98" s="264"/>
      <c r="O98" t="s">
        <v>646</v>
      </c>
    </row>
    <row r="99" spans="1:15" ht="15.75" thickBot="1" x14ac:dyDescent="0.3">
      <c r="A99" s="29"/>
      <c r="B99" s="207"/>
      <c r="C99" s="64">
        <v>141</v>
      </c>
      <c r="D99" s="58" t="str">
        <f>VLOOKUP(C99,Entries!G:P,10,FALSE)</f>
        <v>Julia Light</v>
      </c>
      <c r="E99" s="58" t="str">
        <f>VLOOKUP(C99,Entries!G:Q,11,FALSE)</f>
        <v>SAS Capichino</v>
      </c>
      <c r="F99" s="58" t="str">
        <f>VLOOKUP($C99,'Prelim Dressage'!$C$5:$L$106,8,FALSE)</f>
        <v>WD</v>
      </c>
      <c r="G99" s="234" t="str">
        <f>VLOOKUP($C99,'Prelim Dressage'!$C$5:$L$106,9,FALSE)</f>
        <v>WD</v>
      </c>
      <c r="H99" s="65" t="s">
        <v>536</v>
      </c>
      <c r="I99" s="262"/>
      <c r="J99" s="265"/>
    </row>
    <row r="100" spans="1:15" ht="15.75" thickTop="1" x14ac:dyDescent="0.25"/>
  </sheetData>
  <sortState ref="O1:O141">
    <sortCondition ref="O1:O141"/>
  </sortState>
  <mergeCells count="48">
    <mergeCell ref="J96:J99"/>
    <mergeCell ref="I76:I79"/>
    <mergeCell ref="I96:I99"/>
    <mergeCell ref="I4:I7"/>
    <mergeCell ref="I28:I31"/>
    <mergeCell ref="I44:I47"/>
    <mergeCell ref="I52:I55"/>
    <mergeCell ref="J72:J75"/>
    <mergeCell ref="J68:J71"/>
    <mergeCell ref="J56:J59"/>
    <mergeCell ref="I8:I11"/>
    <mergeCell ref="I24:I27"/>
    <mergeCell ref="I40:I43"/>
    <mergeCell ref="I36:I39"/>
    <mergeCell ref="I80:I83"/>
    <mergeCell ref="I84:I87"/>
    <mergeCell ref="J4:J7"/>
    <mergeCell ref="J76:J79"/>
    <mergeCell ref="J32:J35"/>
    <mergeCell ref="J64:J67"/>
    <mergeCell ref="J60:J63"/>
    <mergeCell ref="J52:J55"/>
    <mergeCell ref="J44:J47"/>
    <mergeCell ref="J28:J31"/>
    <mergeCell ref="J24:J27"/>
    <mergeCell ref="J8:J11"/>
    <mergeCell ref="J36:J39"/>
    <mergeCell ref="J40:J43"/>
    <mergeCell ref="I12:I15"/>
    <mergeCell ref="J12:J15"/>
    <mergeCell ref="I60:I63"/>
    <mergeCell ref="I64:I67"/>
    <mergeCell ref="I32:I35"/>
    <mergeCell ref="I56:I59"/>
    <mergeCell ref="I16:I19"/>
    <mergeCell ref="I48:I51"/>
    <mergeCell ref="J48:J51"/>
    <mergeCell ref="J16:J19"/>
    <mergeCell ref="I20:I23"/>
    <mergeCell ref="J20:J23"/>
    <mergeCell ref="I88:I91"/>
    <mergeCell ref="J88:J91"/>
    <mergeCell ref="I92:I95"/>
    <mergeCell ref="J92:J95"/>
    <mergeCell ref="I68:I71"/>
    <mergeCell ref="I72:I75"/>
    <mergeCell ref="J84:J87"/>
    <mergeCell ref="J80:J83"/>
  </mergeCells>
  <pageMargins left="0.23622047244094491" right="0.23622047244094491" top="0.74803149606299213" bottom="0.74803149606299213" header="0.31496062992125984" footer="0.31496062992125984"/>
  <pageSetup paperSize="9" scale="79" orientation="landscape" r:id="rId1"/>
  <rowBreaks count="2" manualBreakCount="2">
    <brk id="31" max="10" man="1"/>
    <brk id="6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71" workbookViewId="0">
      <selection activeCell="J92" sqref="J92"/>
    </sheetView>
  </sheetViews>
  <sheetFormatPr defaultRowHeight="15" x14ac:dyDescent="0.25"/>
  <cols>
    <col min="1" max="1" width="4.85546875" customWidth="1"/>
    <col min="2" max="2" width="16.7109375" bestFit="1" customWidth="1"/>
    <col min="3" max="3" width="8" bestFit="1" customWidth="1"/>
    <col min="4" max="4" width="20.85546875" bestFit="1" customWidth="1"/>
    <col min="5" max="5" width="24.42578125" bestFit="1" customWidth="1"/>
    <col min="6" max="6" width="4.140625" bestFit="1" customWidth="1"/>
    <col min="7" max="7" width="6" bestFit="1" customWidth="1"/>
    <col min="8" max="8" width="7.7109375" bestFit="1" customWidth="1"/>
    <col min="9" max="9" width="3.140625" bestFit="1" customWidth="1"/>
    <col min="10" max="10" width="7.7109375" bestFit="1" customWidth="1"/>
    <col min="11" max="11" width="7.42578125" bestFit="1" customWidth="1"/>
    <col min="12" max="12" width="11" bestFit="1" customWidth="1"/>
    <col min="13" max="13" width="5.7109375" bestFit="1" customWidth="1"/>
  </cols>
  <sheetData>
    <row r="1" spans="1:13" x14ac:dyDescent="0.25">
      <c r="A1" s="145" t="s">
        <v>712</v>
      </c>
    </row>
    <row r="2" spans="1:13" ht="15.75" thickBot="1" x14ac:dyDescent="0.3"/>
    <row r="3" spans="1:13" ht="16.5" thickTop="1" thickBot="1" x14ac:dyDescent="0.3">
      <c r="A3" s="245" t="s">
        <v>617</v>
      </c>
      <c r="B3" s="246" t="s">
        <v>2</v>
      </c>
      <c r="C3" s="246" t="s">
        <v>3</v>
      </c>
      <c r="D3" s="246" t="s">
        <v>4</v>
      </c>
      <c r="E3" s="246" t="s">
        <v>5</v>
      </c>
      <c r="F3" s="246" t="s">
        <v>631</v>
      </c>
      <c r="G3" s="246" t="s">
        <v>76</v>
      </c>
      <c r="H3" s="246" t="s">
        <v>77</v>
      </c>
      <c r="I3" s="246" t="s">
        <v>625</v>
      </c>
      <c r="J3" s="246" t="s">
        <v>632</v>
      </c>
      <c r="K3" s="246" t="s">
        <v>626</v>
      </c>
      <c r="L3" s="246" t="s">
        <v>66</v>
      </c>
      <c r="M3" s="246" t="s">
        <v>12</v>
      </c>
    </row>
    <row r="4" spans="1:13" ht="15.75" thickTop="1" x14ac:dyDescent="0.25">
      <c r="A4" s="5">
        <v>15</v>
      </c>
      <c r="B4" s="5" t="s">
        <v>59</v>
      </c>
      <c r="C4" s="6">
        <v>201</v>
      </c>
      <c r="D4" s="6" t="s">
        <v>306</v>
      </c>
      <c r="E4" s="6" t="s">
        <v>300</v>
      </c>
      <c r="F4" s="6">
        <v>0</v>
      </c>
      <c r="G4" s="6">
        <v>2</v>
      </c>
      <c r="H4" s="6">
        <v>64.459999999999994</v>
      </c>
      <c r="I4" s="6"/>
      <c r="J4" s="6"/>
      <c r="K4" s="43"/>
      <c r="L4" s="44"/>
      <c r="M4" s="44"/>
    </row>
    <row r="5" spans="1:13" x14ac:dyDescent="0.25">
      <c r="A5" s="5"/>
      <c r="B5" s="5"/>
      <c r="C5" s="3">
        <v>218</v>
      </c>
      <c r="D5" s="3" t="s">
        <v>314</v>
      </c>
      <c r="E5" s="3" t="s">
        <v>315</v>
      </c>
      <c r="F5" s="3" t="s">
        <v>664</v>
      </c>
      <c r="G5" s="3" t="s">
        <v>686</v>
      </c>
      <c r="H5" s="3"/>
      <c r="I5" s="3"/>
      <c r="J5" s="3"/>
      <c r="K5" s="146"/>
      <c r="L5" s="44"/>
      <c r="M5" s="44"/>
    </row>
    <row r="6" spans="1:13" x14ac:dyDescent="0.25">
      <c r="A6" s="5"/>
      <c r="B6" s="5"/>
      <c r="C6" s="3">
        <v>235</v>
      </c>
      <c r="D6" s="3" t="s">
        <v>120</v>
      </c>
      <c r="E6" s="3" t="s">
        <v>316</v>
      </c>
      <c r="F6" s="3" t="s">
        <v>536</v>
      </c>
      <c r="G6" s="3"/>
      <c r="H6" s="3"/>
      <c r="I6" s="3"/>
      <c r="J6" s="3"/>
      <c r="K6" s="146"/>
      <c r="L6" s="44"/>
      <c r="M6" s="44"/>
    </row>
    <row r="7" spans="1:13" x14ac:dyDescent="0.25">
      <c r="A7" s="5"/>
      <c r="B7" s="5"/>
      <c r="C7" s="3">
        <v>252</v>
      </c>
      <c r="D7" s="3" t="s">
        <v>317</v>
      </c>
      <c r="E7" s="3" t="s">
        <v>318</v>
      </c>
      <c r="F7" s="3">
        <v>0</v>
      </c>
      <c r="G7" s="3">
        <v>0</v>
      </c>
      <c r="H7" s="3">
        <v>55.23</v>
      </c>
      <c r="I7" s="3">
        <v>4</v>
      </c>
      <c r="J7" s="3">
        <v>44.3</v>
      </c>
      <c r="K7" s="146"/>
      <c r="L7" s="44"/>
      <c r="M7" s="44" t="s">
        <v>664</v>
      </c>
    </row>
    <row r="8" spans="1:13" ht="15.75" thickBot="1" x14ac:dyDescent="0.3">
      <c r="A8" s="13"/>
      <c r="B8" s="13"/>
      <c r="C8" s="12"/>
      <c r="D8" s="12"/>
      <c r="E8" s="12"/>
      <c r="F8" s="243" t="s">
        <v>664</v>
      </c>
      <c r="G8" s="12"/>
      <c r="H8" s="12"/>
      <c r="I8" s="12"/>
      <c r="J8" s="12"/>
      <c r="K8" s="243"/>
      <c r="L8" s="247"/>
      <c r="M8" s="247"/>
    </row>
    <row r="9" spans="1:13" ht="15.75" thickTop="1" x14ac:dyDescent="0.25">
      <c r="A9" s="5">
        <v>12</v>
      </c>
      <c r="B9" s="5" t="s">
        <v>615</v>
      </c>
      <c r="C9" s="6">
        <v>202</v>
      </c>
      <c r="D9" s="6" t="s">
        <v>187</v>
      </c>
      <c r="E9" s="6" t="s">
        <v>369</v>
      </c>
      <c r="F9" s="6">
        <v>0</v>
      </c>
      <c r="G9" s="6">
        <v>0</v>
      </c>
      <c r="H9" s="6">
        <v>55.53</v>
      </c>
      <c r="I9" s="6">
        <v>0</v>
      </c>
      <c r="J9" s="6">
        <v>35.61</v>
      </c>
      <c r="K9" s="43">
        <v>3</v>
      </c>
      <c r="L9" s="44">
        <v>4</v>
      </c>
      <c r="M9" s="44"/>
    </row>
    <row r="10" spans="1:13" x14ac:dyDescent="0.25">
      <c r="A10" s="5"/>
      <c r="B10" s="5" t="s">
        <v>616</v>
      </c>
      <c r="C10" s="3">
        <v>219</v>
      </c>
      <c r="D10" s="3" t="s">
        <v>50</v>
      </c>
      <c r="E10" s="3"/>
      <c r="F10" s="3">
        <v>0</v>
      </c>
      <c r="G10" s="3">
        <v>0</v>
      </c>
      <c r="H10" s="3">
        <v>54.48</v>
      </c>
      <c r="I10" s="3">
        <v>4</v>
      </c>
      <c r="J10" s="3">
        <v>42.71</v>
      </c>
      <c r="K10" s="146"/>
      <c r="L10" s="44"/>
      <c r="M10" s="44"/>
    </row>
    <row r="11" spans="1:13" x14ac:dyDescent="0.25">
      <c r="A11" s="5"/>
      <c r="B11" s="5"/>
      <c r="C11" s="3">
        <v>236</v>
      </c>
      <c r="D11" s="3" t="s">
        <v>687</v>
      </c>
      <c r="E11" s="3" t="s">
        <v>362</v>
      </c>
      <c r="F11" s="3">
        <v>0</v>
      </c>
      <c r="G11" s="3" t="s">
        <v>686</v>
      </c>
      <c r="H11" s="3"/>
      <c r="I11" s="3"/>
      <c r="J11" s="3"/>
      <c r="K11" s="146"/>
      <c r="L11" s="44"/>
      <c r="M11" s="44"/>
    </row>
    <row r="12" spans="1:13" x14ac:dyDescent="0.25">
      <c r="A12" s="5"/>
      <c r="B12" s="5"/>
      <c r="C12" s="3">
        <v>253</v>
      </c>
      <c r="D12" s="3" t="s">
        <v>366</v>
      </c>
      <c r="E12" s="3" t="s">
        <v>530</v>
      </c>
      <c r="F12" s="3">
        <v>0</v>
      </c>
      <c r="G12" s="3">
        <v>4</v>
      </c>
      <c r="H12" s="3">
        <v>50.53</v>
      </c>
      <c r="I12" s="3"/>
      <c r="J12" s="3"/>
      <c r="K12" s="146"/>
      <c r="L12" s="44"/>
      <c r="M12" s="44" t="s">
        <v>688</v>
      </c>
    </row>
    <row r="13" spans="1:13" ht="15.75" thickBot="1" x14ac:dyDescent="0.3">
      <c r="A13" s="13"/>
      <c r="B13" s="13"/>
      <c r="C13" s="12"/>
      <c r="D13" s="12"/>
      <c r="E13" s="12"/>
      <c r="F13" s="244">
        <v>0</v>
      </c>
      <c r="G13" s="244">
        <v>4</v>
      </c>
      <c r="H13" s="244">
        <v>160.54</v>
      </c>
      <c r="I13" s="12"/>
      <c r="J13" s="12"/>
      <c r="K13" s="243"/>
      <c r="L13" s="247">
        <v>160.54</v>
      </c>
      <c r="M13" s="247"/>
    </row>
    <row r="14" spans="1:13" ht="15.75" thickTop="1" x14ac:dyDescent="0.25">
      <c r="A14" s="5">
        <v>12</v>
      </c>
      <c r="B14" s="5" t="s">
        <v>618</v>
      </c>
      <c r="C14" s="6">
        <v>203</v>
      </c>
      <c r="D14" s="6" t="s">
        <v>376</v>
      </c>
      <c r="E14" s="6" t="s">
        <v>689</v>
      </c>
      <c r="F14" s="6">
        <v>8</v>
      </c>
      <c r="G14" s="6">
        <v>4</v>
      </c>
      <c r="H14" s="6">
        <v>55.91</v>
      </c>
      <c r="I14" s="6"/>
      <c r="J14" s="6"/>
      <c r="K14" s="43"/>
      <c r="L14" s="44">
        <v>6</v>
      </c>
      <c r="M14" s="44"/>
    </row>
    <row r="15" spans="1:13" x14ac:dyDescent="0.25">
      <c r="A15" s="5"/>
      <c r="B15" s="5" t="s">
        <v>589</v>
      </c>
      <c r="C15" s="3">
        <v>220</v>
      </c>
      <c r="D15" s="3" t="s">
        <v>372</v>
      </c>
      <c r="E15" s="3" t="s">
        <v>373</v>
      </c>
      <c r="F15" s="3">
        <v>0</v>
      </c>
      <c r="G15" s="3">
        <v>4</v>
      </c>
      <c r="H15" s="3">
        <v>47.32</v>
      </c>
      <c r="I15" s="3"/>
      <c r="J15" s="3"/>
      <c r="K15" s="146"/>
      <c r="L15" s="44"/>
      <c r="M15" s="44"/>
    </row>
    <row r="16" spans="1:13" x14ac:dyDescent="0.25">
      <c r="A16" s="5"/>
      <c r="B16" s="5"/>
      <c r="C16" s="3">
        <v>237</v>
      </c>
      <c r="D16" s="3" t="s">
        <v>378</v>
      </c>
      <c r="E16" s="3" t="s">
        <v>379</v>
      </c>
      <c r="F16" s="3">
        <v>0</v>
      </c>
      <c r="G16" s="3">
        <v>2</v>
      </c>
      <c r="H16" s="3">
        <v>64.239999999999995</v>
      </c>
      <c r="I16" s="3"/>
      <c r="J16" s="3"/>
      <c r="K16" s="146"/>
      <c r="L16" s="44"/>
      <c r="M16" s="44"/>
    </row>
    <row r="17" spans="1:13" x14ac:dyDescent="0.25">
      <c r="A17" s="5"/>
      <c r="B17" s="5"/>
      <c r="C17" s="3">
        <v>254</v>
      </c>
      <c r="D17" s="3" t="s">
        <v>380</v>
      </c>
      <c r="E17" s="3" t="s">
        <v>381</v>
      </c>
      <c r="F17" s="3">
        <v>0</v>
      </c>
      <c r="G17" s="3">
        <v>0</v>
      </c>
      <c r="H17" s="3">
        <v>60.62</v>
      </c>
      <c r="I17" s="3">
        <v>8</v>
      </c>
      <c r="J17" s="3">
        <v>51.06</v>
      </c>
      <c r="K17" s="146"/>
      <c r="L17" s="44"/>
      <c r="M17" s="44" t="s">
        <v>690</v>
      </c>
    </row>
    <row r="18" spans="1:13" ht="15.75" thickBot="1" x14ac:dyDescent="0.3">
      <c r="A18" s="13"/>
      <c r="B18" s="13"/>
      <c r="C18" s="12"/>
      <c r="D18" s="12"/>
      <c r="E18" s="12"/>
      <c r="F18" s="243">
        <v>0</v>
      </c>
      <c r="G18" s="243">
        <v>6</v>
      </c>
      <c r="H18" s="12"/>
      <c r="I18" s="12"/>
      <c r="J18" s="12"/>
      <c r="K18" s="243"/>
      <c r="L18" s="247"/>
      <c r="M18" s="247"/>
    </row>
    <row r="19" spans="1:13" ht="15.75" thickTop="1" x14ac:dyDescent="0.25">
      <c r="A19" s="5">
        <v>18</v>
      </c>
      <c r="B19" s="5" t="s">
        <v>172</v>
      </c>
      <c r="C19" s="6">
        <v>204</v>
      </c>
      <c r="D19" s="6" t="s">
        <v>661</v>
      </c>
      <c r="E19" s="6" t="s">
        <v>662</v>
      </c>
      <c r="F19" s="6">
        <v>0</v>
      </c>
      <c r="G19" s="6">
        <v>0</v>
      </c>
      <c r="H19" s="6">
        <v>55.13</v>
      </c>
      <c r="I19" s="6">
        <v>0</v>
      </c>
      <c r="J19" s="6">
        <v>40.090000000000003</v>
      </c>
      <c r="K19" s="43">
        <v>5</v>
      </c>
      <c r="L19" s="44">
        <v>0</v>
      </c>
      <c r="M19" s="44"/>
    </row>
    <row r="20" spans="1:13" x14ac:dyDescent="0.25">
      <c r="A20" s="5"/>
      <c r="B20" s="5" t="s">
        <v>173</v>
      </c>
      <c r="C20" s="3">
        <v>221</v>
      </c>
      <c r="D20" s="3" t="s">
        <v>503</v>
      </c>
      <c r="E20" s="3" t="s">
        <v>504</v>
      </c>
      <c r="F20" s="3">
        <v>0</v>
      </c>
      <c r="G20" s="3">
        <v>0</v>
      </c>
      <c r="H20" s="3">
        <v>48.18</v>
      </c>
      <c r="I20" s="3">
        <v>0</v>
      </c>
      <c r="J20" s="3">
        <v>33.14</v>
      </c>
      <c r="K20" s="146">
        <v>1</v>
      </c>
      <c r="L20" s="44"/>
      <c r="M20" s="44"/>
    </row>
    <row r="21" spans="1:13" x14ac:dyDescent="0.25">
      <c r="A21" s="5"/>
      <c r="B21" s="5"/>
      <c r="C21" s="3">
        <v>238</v>
      </c>
      <c r="D21" s="3" t="s">
        <v>505</v>
      </c>
      <c r="E21" s="3" t="s">
        <v>506</v>
      </c>
      <c r="F21" s="3">
        <v>0</v>
      </c>
      <c r="G21" s="3">
        <v>0</v>
      </c>
      <c r="H21" s="3">
        <v>48.06</v>
      </c>
      <c r="I21" s="3">
        <v>0</v>
      </c>
      <c r="J21" s="3">
        <v>35.25</v>
      </c>
      <c r="K21" s="146">
        <v>2</v>
      </c>
      <c r="L21" s="44"/>
      <c r="M21" s="44"/>
    </row>
    <row r="22" spans="1:13" x14ac:dyDescent="0.25">
      <c r="A22" s="5"/>
      <c r="B22" s="5"/>
      <c r="C22" s="3">
        <v>255</v>
      </c>
      <c r="D22" s="3" t="s">
        <v>507</v>
      </c>
      <c r="E22" s="3" t="s">
        <v>508</v>
      </c>
      <c r="F22" s="3">
        <v>0</v>
      </c>
      <c r="G22" s="3">
        <v>0</v>
      </c>
      <c r="H22" s="3">
        <v>36.47</v>
      </c>
      <c r="I22" s="3">
        <v>0</v>
      </c>
      <c r="J22" s="3">
        <v>39</v>
      </c>
      <c r="K22" s="146">
        <v>4</v>
      </c>
      <c r="L22" s="44"/>
      <c r="M22" s="44" t="s">
        <v>691</v>
      </c>
    </row>
    <row r="23" spans="1:13" ht="15.75" thickBot="1" x14ac:dyDescent="0.3">
      <c r="A23" s="13"/>
      <c r="B23" s="13"/>
      <c r="C23" s="12"/>
      <c r="D23" s="12"/>
      <c r="E23" s="12"/>
      <c r="F23" s="243">
        <v>0</v>
      </c>
      <c r="G23" s="243">
        <v>0</v>
      </c>
      <c r="H23" s="243">
        <v>122.43</v>
      </c>
      <c r="I23" s="12"/>
      <c r="J23" s="12"/>
      <c r="K23" s="243"/>
      <c r="L23" s="247">
        <v>122.43</v>
      </c>
      <c r="M23" s="247"/>
    </row>
    <row r="24" spans="1:13" ht="15.75" thickTop="1" x14ac:dyDescent="0.25">
      <c r="A24" s="5">
        <v>19</v>
      </c>
      <c r="B24" s="5" t="s">
        <v>149</v>
      </c>
      <c r="C24" s="6">
        <v>205</v>
      </c>
      <c r="D24" s="6" t="s">
        <v>475</v>
      </c>
      <c r="E24" s="6" t="s">
        <v>476</v>
      </c>
      <c r="F24" s="6">
        <v>0</v>
      </c>
      <c r="G24" s="6">
        <v>4</v>
      </c>
      <c r="H24" s="6">
        <v>58.25</v>
      </c>
      <c r="I24" s="6"/>
      <c r="J24" s="6"/>
      <c r="K24" s="43"/>
      <c r="L24" s="44" t="s">
        <v>664</v>
      </c>
      <c r="M24" s="44"/>
    </row>
    <row r="25" spans="1:13" x14ac:dyDescent="0.25">
      <c r="A25" s="5"/>
      <c r="B25" s="5" t="s">
        <v>619</v>
      </c>
      <c r="C25" s="3">
        <v>222</v>
      </c>
      <c r="D25" s="3" t="s">
        <v>482</v>
      </c>
      <c r="E25" s="3" t="s">
        <v>481</v>
      </c>
      <c r="F25" s="3">
        <v>4</v>
      </c>
      <c r="G25" s="3" t="s">
        <v>536</v>
      </c>
      <c r="H25" s="3"/>
      <c r="I25" s="3"/>
      <c r="J25" s="3"/>
      <c r="K25" s="146"/>
      <c r="L25" s="44"/>
      <c r="M25" s="44"/>
    </row>
    <row r="26" spans="1:13" x14ac:dyDescent="0.25">
      <c r="A26" s="5"/>
      <c r="B26" s="5"/>
      <c r="C26" s="3">
        <v>239</v>
      </c>
      <c r="D26" s="3" t="s">
        <v>485</v>
      </c>
      <c r="E26" s="3" t="s">
        <v>486</v>
      </c>
      <c r="F26" s="3">
        <v>0</v>
      </c>
      <c r="G26" s="3" t="s">
        <v>536</v>
      </c>
      <c r="H26" s="3"/>
      <c r="I26" s="3"/>
      <c r="J26" s="3"/>
      <c r="K26" s="146"/>
      <c r="L26" s="44"/>
      <c r="M26" s="44"/>
    </row>
    <row r="27" spans="1:13" x14ac:dyDescent="0.25">
      <c r="A27" s="5"/>
      <c r="B27" s="5"/>
      <c r="C27" s="3">
        <v>256</v>
      </c>
      <c r="D27" s="3" t="s">
        <v>483</v>
      </c>
      <c r="E27" s="3" t="s">
        <v>484</v>
      </c>
      <c r="F27" s="3">
        <v>12</v>
      </c>
      <c r="G27" s="3" t="s">
        <v>536</v>
      </c>
      <c r="H27" s="3"/>
      <c r="I27" s="3"/>
      <c r="J27" s="3"/>
      <c r="K27" s="146"/>
      <c r="L27" s="44"/>
      <c r="M27" s="44" t="s">
        <v>664</v>
      </c>
    </row>
    <row r="28" spans="1:13" ht="15.75" thickBot="1" x14ac:dyDescent="0.3">
      <c r="A28" s="13"/>
      <c r="B28" s="13"/>
      <c r="C28" s="12"/>
      <c r="D28" s="12"/>
      <c r="E28" s="12"/>
      <c r="F28" s="243">
        <v>16</v>
      </c>
      <c r="G28" s="243" t="s">
        <v>664</v>
      </c>
      <c r="H28" s="12"/>
      <c r="I28" s="12"/>
      <c r="J28" s="12"/>
      <c r="K28" s="243"/>
      <c r="L28" s="247"/>
      <c r="M28" s="247"/>
    </row>
    <row r="29" spans="1:13" ht="15.75" thickTop="1" x14ac:dyDescent="0.25">
      <c r="A29" s="5">
        <v>15</v>
      </c>
      <c r="B29" s="5" t="s">
        <v>153</v>
      </c>
      <c r="C29" s="6">
        <v>206</v>
      </c>
      <c r="D29" s="6" t="s">
        <v>216</v>
      </c>
      <c r="E29" s="6" t="s">
        <v>217</v>
      </c>
      <c r="F29" s="6">
        <v>8</v>
      </c>
      <c r="G29" s="6" t="s">
        <v>692</v>
      </c>
      <c r="H29" s="6"/>
      <c r="I29" s="6"/>
      <c r="J29" s="6"/>
      <c r="K29" s="43"/>
      <c r="L29" s="248">
        <v>12</v>
      </c>
      <c r="M29" s="248"/>
    </row>
    <row r="30" spans="1:13" x14ac:dyDescent="0.25">
      <c r="A30" s="5"/>
      <c r="B30" s="5"/>
      <c r="C30" s="3">
        <v>223</v>
      </c>
      <c r="D30" s="3" t="s">
        <v>184</v>
      </c>
      <c r="E30" s="3" t="s">
        <v>185</v>
      </c>
      <c r="F30" s="3">
        <v>4</v>
      </c>
      <c r="G30" s="3">
        <v>0</v>
      </c>
      <c r="H30" s="3">
        <v>52.55</v>
      </c>
      <c r="I30" s="3"/>
      <c r="J30" s="3"/>
      <c r="K30" s="146"/>
      <c r="L30" s="44"/>
      <c r="M30" s="44"/>
    </row>
    <row r="31" spans="1:13" x14ac:dyDescent="0.25">
      <c r="A31" s="5"/>
      <c r="B31" s="5"/>
      <c r="C31" s="3">
        <v>240</v>
      </c>
      <c r="D31" s="3" t="s">
        <v>218</v>
      </c>
      <c r="E31" s="3" t="s">
        <v>219</v>
      </c>
      <c r="F31" s="3">
        <v>4</v>
      </c>
      <c r="G31" s="3">
        <v>4</v>
      </c>
      <c r="H31" s="3">
        <v>50.63</v>
      </c>
      <c r="I31" s="3"/>
      <c r="J31" s="3"/>
      <c r="K31" s="146"/>
      <c r="L31" s="44"/>
      <c r="M31" s="44"/>
    </row>
    <row r="32" spans="1:13" x14ac:dyDescent="0.25">
      <c r="A32" s="5"/>
      <c r="B32" s="5"/>
      <c r="C32" s="3">
        <v>257</v>
      </c>
      <c r="D32" s="3" t="s">
        <v>220</v>
      </c>
      <c r="E32" s="3" t="s">
        <v>221</v>
      </c>
      <c r="F32" s="3">
        <v>0</v>
      </c>
      <c r="G32" s="3">
        <v>0</v>
      </c>
      <c r="H32" s="3">
        <v>56.07</v>
      </c>
      <c r="I32" s="3">
        <v>4</v>
      </c>
      <c r="J32" s="3">
        <v>42.96</v>
      </c>
      <c r="K32" s="146">
        <v>10</v>
      </c>
      <c r="L32" s="44"/>
      <c r="M32" s="44" t="s">
        <v>693</v>
      </c>
    </row>
    <row r="33" spans="1:13" ht="15.75" thickBot="1" x14ac:dyDescent="0.3">
      <c r="A33" s="13"/>
      <c r="B33" s="13"/>
      <c r="C33" s="12"/>
      <c r="D33" s="12"/>
      <c r="E33" s="12"/>
      <c r="F33" s="243">
        <v>8</v>
      </c>
      <c r="G33" s="243">
        <v>4</v>
      </c>
      <c r="H33" s="243">
        <v>159.25</v>
      </c>
      <c r="I33" s="12"/>
      <c r="J33" s="12"/>
      <c r="K33" s="243"/>
      <c r="L33" s="247">
        <v>159.25</v>
      </c>
      <c r="M33" s="247"/>
    </row>
    <row r="34" spans="1:13" ht="15.75" thickTop="1" x14ac:dyDescent="0.25">
      <c r="A34" s="5">
        <v>9</v>
      </c>
      <c r="B34" s="5" t="s">
        <v>620</v>
      </c>
      <c r="C34" s="6">
        <v>207</v>
      </c>
      <c r="D34" s="6" t="s">
        <v>238</v>
      </c>
      <c r="E34" s="6" t="s">
        <v>239</v>
      </c>
      <c r="F34" s="6">
        <v>0</v>
      </c>
      <c r="G34" s="6">
        <v>4</v>
      </c>
      <c r="H34" s="6">
        <v>59.43</v>
      </c>
      <c r="I34" s="6"/>
      <c r="J34" s="6"/>
      <c r="K34" s="43"/>
      <c r="L34" s="248">
        <v>10</v>
      </c>
      <c r="M34" s="248"/>
    </row>
    <row r="35" spans="1:13" x14ac:dyDescent="0.25">
      <c r="A35" s="5"/>
      <c r="B35" s="5" t="s">
        <v>5</v>
      </c>
      <c r="C35" s="3">
        <v>224</v>
      </c>
      <c r="D35" s="3" t="s">
        <v>456</v>
      </c>
      <c r="E35" s="3" t="s">
        <v>457</v>
      </c>
      <c r="F35" s="3">
        <v>0</v>
      </c>
      <c r="G35" s="3">
        <v>4</v>
      </c>
      <c r="H35" s="3">
        <v>49.73</v>
      </c>
      <c r="I35" s="3"/>
      <c r="J35" s="3"/>
      <c r="K35" s="146"/>
      <c r="L35" s="44"/>
      <c r="M35" s="44"/>
    </row>
    <row r="36" spans="1:13" x14ac:dyDescent="0.25">
      <c r="A36" s="5"/>
      <c r="B36" s="5"/>
      <c r="C36" s="3">
        <v>241</v>
      </c>
      <c r="D36" s="3" t="s">
        <v>38</v>
      </c>
      <c r="E36" s="3" t="s">
        <v>458</v>
      </c>
      <c r="F36" s="3">
        <v>0</v>
      </c>
      <c r="G36" s="3">
        <v>4</v>
      </c>
      <c r="H36" s="3">
        <v>58.86</v>
      </c>
      <c r="I36" s="3"/>
      <c r="J36" s="3"/>
      <c r="K36" s="146"/>
      <c r="L36" s="44"/>
      <c r="M36" s="44"/>
    </row>
    <row r="37" spans="1:13" x14ac:dyDescent="0.25">
      <c r="A37" s="5"/>
      <c r="B37" s="5"/>
      <c r="C37" s="3">
        <v>258</v>
      </c>
      <c r="D37" s="3" t="s">
        <v>459</v>
      </c>
      <c r="E37" s="3" t="s">
        <v>460</v>
      </c>
      <c r="F37" s="3">
        <v>0</v>
      </c>
      <c r="G37" s="3">
        <v>2</v>
      </c>
      <c r="H37" s="3">
        <v>64.150000000000006</v>
      </c>
      <c r="I37" s="3"/>
      <c r="J37" s="3"/>
      <c r="K37" s="146"/>
      <c r="L37" s="44"/>
      <c r="M37" s="44" t="s">
        <v>694</v>
      </c>
    </row>
    <row r="38" spans="1:13" ht="15.75" thickBot="1" x14ac:dyDescent="0.3">
      <c r="A38" s="13"/>
      <c r="B38" s="13"/>
      <c r="C38" s="12"/>
      <c r="D38" s="12"/>
      <c r="E38" s="12"/>
      <c r="F38" s="243">
        <v>0</v>
      </c>
      <c r="G38" s="243">
        <v>10</v>
      </c>
      <c r="H38" s="12"/>
      <c r="I38" s="12"/>
      <c r="J38" s="12"/>
      <c r="K38" s="243"/>
      <c r="L38" s="247"/>
      <c r="M38" s="247"/>
    </row>
    <row r="39" spans="1:13" ht="15.75" thickTop="1" x14ac:dyDescent="0.25">
      <c r="A39" s="5">
        <v>18</v>
      </c>
      <c r="B39" s="5" t="s">
        <v>64</v>
      </c>
      <c r="C39" s="6">
        <v>208</v>
      </c>
      <c r="D39" s="6" t="s">
        <v>426</v>
      </c>
      <c r="E39" s="6" t="s">
        <v>430</v>
      </c>
      <c r="F39" s="6">
        <v>0</v>
      </c>
      <c r="G39" s="6">
        <v>0</v>
      </c>
      <c r="H39" s="6">
        <v>57.61</v>
      </c>
      <c r="I39" s="6">
        <v>8</v>
      </c>
      <c r="J39" s="6">
        <v>45.94</v>
      </c>
      <c r="K39" s="43"/>
      <c r="L39" s="44">
        <v>24</v>
      </c>
      <c r="M39" s="44"/>
    </row>
    <row r="40" spans="1:13" x14ac:dyDescent="0.25">
      <c r="A40" s="5"/>
      <c r="B40" s="5"/>
      <c r="C40" s="3">
        <v>225</v>
      </c>
      <c r="D40" s="3" t="s">
        <v>427</v>
      </c>
      <c r="E40" s="3" t="s">
        <v>428</v>
      </c>
      <c r="F40" s="3">
        <v>4</v>
      </c>
      <c r="G40" s="3">
        <v>0</v>
      </c>
      <c r="H40" s="3">
        <v>54.08</v>
      </c>
      <c r="I40" s="3"/>
      <c r="J40" s="3"/>
      <c r="K40" s="146"/>
      <c r="L40" s="44"/>
      <c r="M40" s="44"/>
    </row>
    <row r="41" spans="1:13" x14ac:dyDescent="0.25">
      <c r="A41" s="5"/>
      <c r="B41" s="5"/>
      <c r="C41" s="3">
        <v>242</v>
      </c>
      <c r="D41" s="3" t="s">
        <v>429</v>
      </c>
      <c r="E41" s="3" t="s">
        <v>695</v>
      </c>
      <c r="F41" s="3">
        <v>20</v>
      </c>
      <c r="G41" s="3">
        <v>12</v>
      </c>
      <c r="H41" s="3">
        <v>47.12</v>
      </c>
      <c r="I41" s="3"/>
      <c r="J41" s="3"/>
      <c r="K41" s="146"/>
      <c r="L41" s="44"/>
      <c r="M41" s="44"/>
    </row>
    <row r="42" spans="1:13" x14ac:dyDescent="0.25">
      <c r="A42" s="5"/>
      <c r="B42" s="5"/>
      <c r="C42" s="3">
        <v>259</v>
      </c>
      <c r="D42" s="3" t="s">
        <v>696</v>
      </c>
      <c r="E42" s="3" t="s">
        <v>697</v>
      </c>
      <c r="F42" s="3">
        <v>8</v>
      </c>
      <c r="G42" s="3">
        <v>8</v>
      </c>
      <c r="H42" s="3">
        <v>67.099999999999994</v>
      </c>
      <c r="I42" s="3"/>
      <c r="J42" s="3"/>
      <c r="K42" s="146"/>
      <c r="L42" s="44"/>
      <c r="M42" s="44"/>
    </row>
    <row r="43" spans="1:13" ht="15.75" thickBot="1" x14ac:dyDescent="0.3">
      <c r="A43" s="13"/>
      <c r="B43" s="13"/>
      <c r="C43" s="12"/>
      <c r="D43" s="12"/>
      <c r="E43" s="12"/>
      <c r="F43" s="243">
        <v>12</v>
      </c>
      <c r="G43" s="243">
        <v>8</v>
      </c>
      <c r="H43" s="12"/>
      <c r="I43" s="12"/>
      <c r="J43" s="12"/>
      <c r="K43" s="243"/>
      <c r="L43" s="247"/>
      <c r="M43" s="247"/>
    </row>
    <row r="44" spans="1:13" ht="15.75" thickTop="1" x14ac:dyDescent="0.25">
      <c r="A44" s="5">
        <v>18</v>
      </c>
      <c r="B44" s="5" t="s">
        <v>622</v>
      </c>
      <c r="C44" s="6">
        <v>209</v>
      </c>
      <c r="D44" s="6" t="s">
        <v>145</v>
      </c>
      <c r="E44" s="6" t="s">
        <v>541</v>
      </c>
      <c r="F44" s="6">
        <v>8</v>
      </c>
      <c r="G44" s="6">
        <v>4</v>
      </c>
      <c r="H44" s="6">
        <v>52.33</v>
      </c>
      <c r="I44" s="6"/>
      <c r="J44" s="6"/>
      <c r="K44" s="43"/>
      <c r="L44" s="44">
        <v>24</v>
      </c>
      <c r="M44" s="44"/>
    </row>
    <row r="45" spans="1:13" x14ac:dyDescent="0.25">
      <c r="A45" s="5"/>
      <c r="B45" s="5" t="s">
        <v>621</v>
      </c>
      <c r="C45" s="3">
        <v>226</v>
      </c>
      <c r="D45" s="3" t="s">
        <v>244</v>
      </c>
      <c r="E45" s="3" t="s">
        <v>538</v>
      </c>
      <c r="F45" s="3">
        <v>8</v>
      </c>
      <c r="G45" s="3">
        <v>4</v>
      </c>
      <c r="H45" s="3">
        <v>50.88</v>
      </c>
      <c r="I45" s="3"/>
      <c r="J45" s="3"/>
      <c r="K45" s="146"/>
      <c r="L45" s="44"/>
      <c r="M45" s="44"/>
    </row>
    <row r="46" spans="1:13" x14ac:dyDescent="0.25">
      <c r="A46" s="5"/>
      <c r="B46" s="5"/>
      <c r="C46" s="3">
        <v>243</v>
      </c>
      <c r="D46" s="3" t="s">
        <v>245</v>
      </c>
      <c r="E46" s="3" t="s">
        <v>246</v>
      </c>
      <c r="F46" s="3">
        <v>8</v>
      </c>
      <c r="G46" s="3">
        <v>8</v>
      </c>
      <c r="H46" s="3">
        <v>55.73</v>
      </c>
      <c r="I46" s="3"/>
      <c r="J46" s="3"/>
      <c r="K46" s="146"/>
      <c r="L46" s="44"/>
      <c r="M46" s="44"/>
    </row>
    <row r="47" spans="1:13" x14ac:dyDescent="0.25">
      <c r="A47" s="5"/>
      <c r="B47" s="5"/>
      <c r="C47" s="3">
        <v>260</v>
      </c>
      <c r="D47" s="3" t="s">
        <v>445</v>
      </c>
      <c r="E47" s="3" t="s">
        <v>462</v>
      </c>
      <c r="F47" s="3">
        <v>0</v>
      </c>
      <c r="G47" s="3" t="s">
        <v>692</v>
      </c>
      <c r="H47" s="3"/>
      <c r="I47" s="3"/>
      <c r="J47" s="3"/>
      <c r="K47" s="146"/>
      <c r="L47" s="44"/>
      <c r="M47" s="44"/>
    </row>
    <row r="48" spans="1:13" ht="15.75" thickBot="1" x14ac:dyDescent="0.3">
      <c r="A48" s="13"/>
      <c r="B48" s="13"/>
      <c r="C48" s="12"/>
      <c r="D48" s="12"/>
      <c r="E48" s="12"/>
      <c r="F48" s="243">
        <v>8</v>
      </c>
      <c r="G48" s="243">
        <v>16</v>
      </c>
      <c r="H48" s="12"/>
      <c r="I48" s="12"/>
      <c r="J48" s="12"/>
      <c r="K48" s="243"/>
      <c r="L48" s="247"/>
      <c r="M48" s="247"/>
    </row>
    <row r="49" spans="1:13" ht="15.75" thickTop="1" x14ac:dyDescent="0.25">
      <c r="A49" s="5">
        <v>15</v>
      </c>
      <c r="B49" s="5" t="s">
        <v>151</v>
      </c>
      <c r="C49" s="6">
        <v>210</v>
      </c>
      <c r="D49" s="6" t="s">
        <v>349</v>
      </c>
      <c r="E49" s="6" t="s">
        <v>350</v>
      </c>
      <c r="F49" s="6">
        <v>4</v>
      </c>
      <c r="G49" s="6">
        <v>0</v>
      </c>
      <c r="H49" s="6">
        <v>51.66</v>
      </c>
      <c r="I49" s="6"/>
      <c r="J49" s="6"/>
      <c r="K49" s="43"/>
      <c r="L49" s="44">
        <v>23</v>
      </c>
      <c r="M49" s="44"/>
    </row>
    <row r="50" spans="1:13" x14ac:dyDescent="0.25">
      <c r="A50" s="5"/>
      <c r="B50" s="5"/>
      <c r="C50" s="3">
        <v>227</v>
      </c>
      <c r="D50" s="3" t="s">
        <v>161</v>
      </c>
      <c r="E50" s="3" t="s">
        <v>162</v>
      </c>
      <c r="F50" s="3">
        <v>4</v>
      </c>
      <c r="G50" s="3">
        <v>8</v>
      </c>
      <c r="H50" s="3">
        <v>58.13</v>
      </c>
      <c r="I50" s="3"/>
      <c r="J50" s="3"/>
      <c r="K50" s="146"/>
      <c r="L50" s="44"/>
      <c r="M50" s="44"/>
    </row>
    <row r="51" spans="1:13" x14ac:dyDescent="0.25">
      <c r="A51" s="5"/>
      <c r="B51" s="5"/>
      <c r="C51" s="3">
        <v>244</v>
      </c>
      <c r="D51" s="3" t="s">
        <v>698</v>
      </c>
      <c r="E51" s="3" t="s">
        <v>699</v>
      </c>
      <c r="F51" s="3" t="s">
        <v>686</v>
      </c>
      <c r="G51" s="3" t="s">
        <v>536</v>
      </c>
      <c r="H51" s="3"/>
      <c r="I51" s="3"/>
      <c r="J51" s="3"/>
      <c r="K51" s="146"/>
      <c r="L51" s="44"/>
      <c r="M51" s="44"/>
    </row>
    <row r="52" spans="1:13" x14ac:dyDescent="0.25">
      <c r="A52" s="5"/>
      <c r="B52" s="5"/>
      <c r="C52" s="3">
        <v>261</v>
      </c>
      <c r="D52" s="3" t="s">
        <v>351</v>
      </c>
      <c r="E52" s="3" t="s">
        <v>352</v>
      </c>
      <c r="F52" s="3">
        <v>0</v>
      </c>
      <c r="G52" s="3" t="s">
        <v>700</v>
      </c>
      <c r="H52" s="3">
        <v>65.34</v>
      </c>
      <c r="I52" s="3"/>
      <c r="J52" s="3"/>
      <c r="K52" s="146"/>
      <c r="L52" s="44"/>
      <c r="M52" s="44"/>
    </row>
    <row r="53" spans="1:13" ht="15.75" thickBot="1" x14ac:dyDescent="0.3">
      <c r="A53" s="6"/>
      <c r="B53" s="13"/>
      <c r="C53" s="12"/>
      <c r="D53" s="12"/>
      <c r="E53" s="12"/>
      <c r="F53" s="243">
        <v>8</v>
      </c>
      <c r="G53" s="243">
        <v>15</v>
      </c>
      <c r="H53" s="12"/>
      <c r="I53" s="12"/>
      <c r="J53" s="12"/>
      <c r="K53" s="243"/>
      <c r="L53" s="247"/>
      <c r="M53" s="247"/>
    </row>
    <row r="54" spans="1:13" ht="15.75" thickTop="1" x14ac:dyDescent="0.25">
      <c r="A54" s="7">
        <v>12</v>
      </c>
      <c r="B54" s="5" t="s">
        <v>51</v>
      </c>
      <c r="C54" s="6">
        <v>211</v>
      </c>
      <c r="D54" s="6" t="s">
        <v>52</v>
      </c>
      <c r="E54" s="6" t="s">
        <v>406</v>
      </c>
      <c r="F54" s="6">
        <v>4</v>
      </c>
      <c r="G54" s="6">
        <v>0</v>
      </c>
      <c r="H54" s="6">
        <v>62.08</v>
      </c>
      <c r="I54" s="6"/>
      <c r="J54" s="6"/>
      <c r="K54" s="43"/>
      <c r="L54" s="44">
        <v>12</v>
      </c>
      <c r="M54" s="44"/>
    </row>
    <row r="55" spans="1:13" x14ac:dyDescent="0.25">
      <c r="A55" s="5"/>
      <c r="B55" s="5"/>
      <c r="C55" s="3">
        <v>228</v>
      </c>
      <c r="D55" s="3" t="s">
        <v>53</v>
      </c>
      <c r="E55" s="3" t="s">
        <v>407</v>
      </c>
      <c r="F55" s="3">
        <v>4</v>
      </c>
      <c r="G55" s="3">
        <v>0</v>
      </c>
      <c r="H55" s="3">
        <v>56.48</v>
      </c>
      <c r="I55" s="3"/>
      <c r="J55" s="3"/>
      <c r="K55" s="146"/>
      <c r="L55" s="44"/>
      <c r="M55" s="44"/>
    </row>
    <row r="56" spans="1:13" x14ac:dyDescent="0.25">
      <c r="A56" s="5"/>
      <c r="B56" s="5"/>
      <c r="C56" s="3">
        <v>245</v>
      </c>
      <c r="D56" s="3" t="s">
        <v>408</v>
      </c>
      <c r="E56" s="3" t="s">
        <v>409</v>
      </c>
      <c r="F56" s="3">
        <v>4</v>
      </c>
      <c r="G56" s="3" t="s">
        <v>701</v>
      </c>
      <c r="H56" s="3">
        <v>64.010000000000005</v>
      </c>
      <c r="I56" s="3"/>
      <c r="J56" s="3"/>
      <c r="K56" s="146"/>
      <c r="L56" s="44"/>
      <c r="M56" s="44"/>
    </row>
    <row r="57" spans="1:13" x14ac:dyDescent="0.25">
      <c r="A57" s="5"/>
      <c r="B57" s="5"/>
      <c r="C57" s="3">
        <v>262</v>
      </c>
      <c r="D57" s="3" t="s">
        <v>410</v>
      </c>
      <c r="E57" s="3" t="s">
        <v>411</v>
      </c>
      <c r="F57" s="3">
        <v>4</v>
      </c>
      <c r="G57" s="3">
        <v>0</v>
      </c>
      <c r="H57" s="3">
        <v>56.78</v>
      </c>
      <c r="I57" s="3"/>
      <c r="J57" s="3"/>
      <c r="K57" s="146"/>
      <c r="L57" s="44"/>
      <c r="M57" s="44"/>
    </row>
    <row r="58" spans="1:13" ht="15.75" thickBot="1" x14ac:dyDescent="0.3">
      <c r="A58" s="13"/>
      <c r="B58" s="13"/>
      <c r="C58" s="12"/>
      <c r="D58" s="12"/>
      <c r="E58" s="12"/>
      <c r="F58" s="243">
        <v>12</v>
      </c>
      <c r="G58" s="243">
        <v>0</v>
      </c>
      <c r="H58" s="243">
        <v>169.72</v>
      </c>
      <c r="I58" s="12"/>
      <c r="J58" s="12"/>
      <c r="K58" s="243"/>
      <c r="L58" s="247">
        <v>169.72</v>
      </c>
      <c r="M58" s="247"/>
    </row>
    <row r="59" spans="1:13" ht="15.75" thickTop="1" x14ac:dyDescent="0.25">
      <c r="A59" s="5">
        <v>9</v>
      </c>
      <c r="B59" s="5" t="s">
        <v>204</v>
      </c>
      <c r="C59" s="6">
        <v>212</v>
      </c>
      <c r="D59" s="6" t="s">
        <v>282</v>
      </c>
      <c r="E59" s="6" t="s">
        <v>283</v>
      </c>
      <c r="F59" s="6">
        <v>0</v>
      </c>
      <c r="G59" s="6">
        <v>0</v>
      </c>
      <c r="H59" s="6">
        <v>56.46</v>
      </c>
      <c r="I59" s="6">
        <v>4</v>
      </c>
      <c r="J59" s="6">
        <v>51.36</v>
      </c>
      <c r="K59" s="43"/>
      <c r="L59" s="44">
        <v>0</v>
      </c>
      <c r="M59" s="44"/>
    </row>
    <row r="60" spans="1:13" x14ac:dyDescent="0.25">
      <c r="A60" s="5"/>
      <c r="B60" s="5"/>
      <c r="C60" s="3">
        <v>229</v>
      </c>
      <c r="D60" s="3" t="s">
        <v>551</v>
      </c>
      <c r="E60" s="3" t="s">
        <v>549</v>
      </c>
      <c r="F60" s="3">
        <v>0</v>
      </c>
      <c r="G60" s="3">
        <v>0</v>
      </c>
      <c r="H60" s="3">
        <v>52.82</v>
      </c>
      <c r="I60" s="3">
        <v>4</v>
      </c>
      <c r="J60" s="3">
        <v>33.799999999999997</v>
      </c>
      <c r="K60" s="146">
        <v>8</v>
      </c>
      <c r="L60" s="44"/>
      <c r="M60" s="44"/>
    </row>
    <row r="61" spans="1:13" x14ac:dyDescent="0.25">
      <c r="A61" s="5"/>
      <c r="B61" s="5"/>
      <c r="C61" s="3">
        <v>246</v>
      </c>
      <c r="D61" s="3" t="s">
        <v>247</v>
      </c>
      <c r="E61" s="3" t="s">
        <v>248</v>
      </c>
      <c r="F61" s="3">
        <v>0</v>
      </c>
      <c r="G61" s="3">
        <v>4</v>
      </c>
      <c r="H61" s="3">
        <v>49.34</v>
      </c>
      <c r="I61" s="3"/>
      <c r="J61" s="3"/>
      <c r="K61" s="146"/>
      <c r="L61" s="44"/>
      <c r="M61" s="44"/>
    </row>
    <row r="62" spans="1:13" x14ac:dyDescent="0.25">
      <c r="A62" s="5"/>
      <c r="B62" s="5"/>
      <c r="C62" s="3">
        <v>263</v>
      </c>
      <c r="D62" s="3" t="s">
        <v>249</v>
      </c>
      <c r="E62" s="3" t="s">
        <v>702</v>
      </c>
      <c r="F62" s="3">
        <v>4</v>
      </c>
      <c r="G62" s="3">
        <v>0</v>
      </c>
      <c r="H62" s="3">
        <v>52.47</v>
      </c>
      <c r="I62" s="3"/>
      <c r="J62" s="3"/>
      <c r="K62" s="146"/>
      <c r="L62" s="44"/>
      <c r="M62" s="44" t="s">
        <v>703</v>
      </c>
    </row>
    <row r="63" spans="1:13" ht="15.75" thickBot="1" x14ac:dyDescent="0.3">
      <c r="A63" s="13"/>
      <c r="B63" s="13"/>
      <c r="C63" s="12"/>
      <c r="D63" s="12"/>
      <c r="E63" s="12"/>
      <c r="F63" s="243">
        <v>0</v>
      </c>
      <c r="G63" s="243">
        <v>0</v>
      </c>
      <c r="H63" s="243">
        <v>154.53</v>
      </c>
      <c r="I63" s="12"/>
      <c r="J63" s="12"/>
      <c r="K63" s="243"/>
      <c r="L63" s="247">
        <v>154.53</v>
      </c>
      <c r="M63" s="247"/>
    </row>
    <row r="64" spans="1:13" ht="15.75" thickTop="1" x14ac:dyDescent="0.25">
      <c r="A64" s="5">
        <v>9</v>
      </c>
      <c r="B64" s="5" t="s">
        <v>170</v>
      </c>
      <c r="C64" s="6">
        <v>213</v>
      </c>
      <c r="D64" s="6" t="s">
        <v>343</v>
      </c>
      <c r="E64" s="6" t="s">
        <v>344</v>
      </c>
      <c r="F64" s="6">
        <v>8</v>
      </c>
      <c r="G64" s="6">
        <v>0</v>
      </c>
      <c r="H64" s="6">
        <v>54.27</v>
      </c>
      <c r="I64" s="6"/>
      <c r="J64" s="6"/>
      <c r="K64" s="43"/>
      <c r="L64" s="44">
        <v>8</v>
      </c>
      <c r="M64" s="44"/>
    </row>
    <row r="65" spans="1:13" x14ac:dyDescent="0.25">
      <c r="A65" s="5"/>
      <c r="B65" s="5" t="s">
        <v>623</v>
      </c>
      <c r="C65" s="3">
        <v>230</v>
      </c>
      <c r="D65" s="3" t="s">
        <v>635</v>
      </c>
      <c r="E65" s="3" t="s">
        <v>636</v>
      </c>
      <c r="F65" s="3">
        <v>0</v>
      </c>
      <c r="G65" s="3">
        <v>8</v>
      </c>
      <c r="H65" s="3">
        <v>49.86</v>
      </c>
      <c r="I65" s="3"/>
      <c r="J65" s="3"/>
      <c r="K65" s="146"/>
      <c r="L65" s="44"/>
      <c r="M65" s="44"/>
    </row>
    <row r="66" spans="1:13" x14ac:dyDescent="0.25">
      <c r="A66" s="5"/>
      <c r="B66" s="5"/>
      <c r="C66" s="3">
        <v>247</v>
      </c>
      <c r="D66" s="3" t="s">
        <v>347</v>
      </c>
      <c r="E66" s="3" t="s">
        <v>348</v>
      </c>
      <c r="F66" s="3">
        <v>8</v>
      </c>
      <c r="G66" s="3">
        <v>0</v>
      </c>
      <c r="H66" s="3">
        <v>53.68</v>
      </c>
      <c r="I66" s="3"/>
      <c r="J66" s="3"/>
      <c r="K66" s="146"/>
      <c r="L66" s="44"/>
      <c r="M66" s="44"/>
    </row>
    <row r="67" spans="1:13" x14ac:dyDescent="0.25">
      <c r="A67" s="5"/>
      <c r="B67" s="5"/>
      <c r="C67" s="3">
        <v>264</v>
      </c>
      <c r="D67" s="3" t="s">
        <v>345</v>
      </c>
      <c r="E67" s="3" t="s">
        <v>346</v>
      </c>
      <c r="F67" s="3">
        <v>0</v>
      </c>
      <c r="G67" s="3">
        <v>0</v>
      </c>
      <c r="H67" s="3">
        <v>56.07</v>
      </c>
      <c r="I67" s="3">
        <v>4</v>
      </c>
      <c r="J67" s="3">
        <v>46.31</v>
      </c>
      <c r="K67" s="146"/>
      <c r="L67" s="44"/>
      <c r="M67" s="44" t="s">
        <v>704</v>
      </c>
    </row>
    <row r="68" spans="1:13" ht="15.75" thickBot="1" x14ac:dyDescent="0.3">
      <c r="A68" s="13"/>
      <c r="B68" s="13"/>
      <c r="C68" s="12"/>
      <c r="D68" s="12"/>
      <c r="E68" s="12"/>
      <c r="F68" s="243">
        <v>8</v>
      </c>
      <c r="G68" s="243">
        <v>0</v>
      </c>
      <c r="H68" s="243">
        <v>164.02</v>
      </c>
      <c r="I68" s="12"/>
      <c r="J68" s="12"/>
      <c r="K68" s="243"/>
      <c r="L68" s="247">
        <v>164.02</v>
      </c>
      <c r="M68" s="247"/>
    </row>
    <row r="69" spans="1:13" ht="15.75" thickTop="1" x14ac:dyDescent="0.25">
      <c r="A69" s="5">
        <v>9</v>
      </c>
      <c r="B69" s="5" t="s">
        <v>624</v>
      </c>
      <c r="C69" s="6">
        <v>214</v>
      </c>
      <c r="D69" s="6" t="s">
        <v>614</v>
      </c>
      <c r="E69" s="6" t="s">
        <v>637</v>
      </c>
      <c r="F69" s="6">
        <v>4</v>
      </c>
      <c r="G69" s="6" t="s">
        <v>705</v>
      </c>
      <c r="H69" s="6">
        <v>77.13</v>
      </c>
      <c r="I69" s="6"/>
      <c r="J69" s="6"/>
      <c r="K69" s="43"/>
      <c r="L69" s="44">
        <v>16</v>
      </c>
      <c r="M69" s="44"/>
    </row>
    <row r="70" spans="1:13" x14ac:dyDescent="0.25">
      <c r="A70" s="5"/>
      <c r="B70" s="5"/>
      <c r="C70" s="3">
        <v>231</v>
      </c>
      <c r="D70" s="3" t="s">
        <v>638</v>
      </c>
      <c r="E70" s="3" t="s">
        <v>639</v>
      </c>
      <c r="F70" s="3">
        <v>0</v>
      </c>
      <c r="G70" s="3">
        <v>4</v>
      </c>
      <c r="H70" s="3">
        <v>53.97</v>
      </c>
      <c r="I70" s="3"/>
      <c r="J70" s="3"/>
      <c r="K70" s="146"/>
      <c r="L70" s="44"/>
      <c r="M70" s="44"/>
    </row>
    <row r="71" spans="1:13" x14ac:dyDescent="0.25">
      <c r="A71" s="5"/>
      <c r="B71" s="5"/>
      <c r="C71" s="3">
        <v>248</v>
      </c>
      <c r="D71" s="3" t="s">
        <v>339</v>
      </c>
      <c r="E71" s="3" t="s">
        <v>340</v>
      </c>
      <c r="F71" s="3">
        <v>32</v>
      </c>
      <c r="G71" s="3">
        <v>4</v>
      </c>
      <c r="H71" s="3">
        <v>51.75</v>
      </c>
      <c r="I71" s="3"/>
      <c r="J71" s="3"/>
      <c r="K71" s="146"/>
      <c r="L71" s="44"/>
      <c r="M71" s="44"/>
    </row>
    <row r="72" spans="1:13" x14ac:dyDescent="0.25">
      <c r="A72" s="5"/>
      <c r="B72" s="5"/>
      <c r="C72" s="3">
        <v>265</v>
      </c>
      <c r="D72" s="3" t="s">
        <v>341</v>
      </c>
      <c r="E72" s="3" t="s">
        <v>342</v>
      </c>
      <c r="F72" s="3">
        <v>0</v>
      </c>
      <c r="G72" s="3">
        <v>4</v>
      </c>
      <c r="H72" s="3">
        <v>53.16</v>
      </c>
      <c r="I72" s="3"/>
      <c r="J72" s="3"/>
      <c r="K72" s="146"/>
      <c r="L72" s="44"/>
      <c r="M72" s="44"/>
    </row>
    <row r="73" spans="1:13" ht="15.75" thickBot="1" x14ac:dyDescent="0.3">
      <c r="A73" s="13"/>
      <c r="B73" s="13"/>
      <c r="C73" s="12"/>
      <c r="D73" s="12"/>
      <c r="E73" s="12"/>
      <c r="F73" s="243">
        <v>4</v>
      </c>
      <c r="G73" s="243">
        <v>12</v>
      </c>
      <c r="H73" s="12"/>
      <c r="I73" s="12"/>
      <c r="J73" s="12"/>
      <c r="K73" s="243"/>
      <c r="L73" s="247"/>
      <c r="M73" s="247"/>
    </row>
    <row r="74" spans="1:13" ht="15.75" thickTop="1" x14ac:dyDescent="0.25">
      <c r="A74" s="5">
        <v>9</v>
      </c>
      <c r="B74" s="5" t="s">
        <v>25</v>
      </c>
      <c r="C74" s="6">
        <v>215</v>
      </c>
      <c r="D74" s="6" t="s">
        <v>31</v>
      </c>
      <c r="E74" s="6" t="s">
        <v>209</v>
      </c>
      <c r="F74" s="6">
        <v>0</v>
      </c>
      <c r="G74" s="6" t="s">
        <v>706</v>
      </c>
      <c r="H74" s="6">
        <v>63.21</v>
      </c>
      <c r="I74" s="6"/>
      <c r="J74" s="6"/>
      <c r="K74" s="43"/>
      <c r="L74" s="44">
        <v>5</v>
      </c>
      <c r="M74" s="44"/>
    </row>
    <row r="75" spans="1:13" x14ac:dyDescent="0.25">
      <c r="A75" s="5"/>
      <c r="B75" s="5"/>
      <c r="C75" s="3">
        <v>232</v>
      </c>
      <c r="D75" s="3" t="s">
        <v>27</v>
      </c>
      <c r="E75" s="3" t="s">
        <v>28</v>
      </c>
      <c r="F75" s="3">
        <v>0</v>
      </c>
      <c r="G75" s="3">
        <v>4</v>
      </c>
      <c r="H75" s="3">
        <v>60.39</v>
      </c>
      <c r="I75" s="3"/>
      <c r="J75" s="3"/>
      <c r="K75" s="146"/>
      <c r="L75" s="44"/>
      <c r="M75" s="44"/>
    </row>
    <row r="76" spans="1:13" x14ac:dyDescent="0.25">
      <c r="A76" s="5"/>
      <c r="B76" s="5"/>
      <c r="C76" s="3">
        <v>249</v>
      </c>
      <c r="D76" s="3" t="s">
        <v>206</v>
      </c>
      <c r="E76" s="3" t="s">
        <v>207</v>
      </c>
      <c r="F76" s="3">
        <v>0</v>
      </c>
      <c r="G76" s="3">
        <v>4</v>
      </c>
      <c r="H76" s="3">
        <v>52.58</v>
      </c>
      <c r="I76" s="3"/>
      <c r="J76" s="3"/>
      <c r="K76" s="146"/>
      <c r="L76" s="44"/>
      <c r="M76" s="44"/>
    </row>
    <row r="77" spans="1:13" x14ac:dyDescent="0.25">
      <c r="A77" s="5"/>
      <c r="B77" s="5"/>
      <c r="C77" s="3">
        <v>266</v>
      </c>
      <c r="D77" s="3" t="s">
        <v>210</v>
      </c>
      <c r="E77" s="3" t="s">
        <v>211</v>
      </c>
      <c r="F77" s="3">
        <v>4</v>
      </c>
      <c r="G77" s="3">
        <v>0</v>
      </c>
      <c r="H77" s="3">
        <v>58.76</v>
      </c>
      <c r="I77" s="3"/>
      <c r="J77" s="3"/>
      <c r="K77" s="146"/>
      <c r="L77" s="44"/>
      <c r="M77" s="44" t="s">
        <v>707</v>
      </c>
    </row>
    <row r="78" spans="1:13" ht="15.75" thickBot="1" x14ac:dyDescent="0.3">
      <c r="A78" s="13"/>
      <c r="B78" s="13"/>
      <c r="C78" s="12"/>
      <c r="D78" s="12"/>
      <c r="E78" s="12"/>
      <c r="F78" s="243">
        <v>0</v>
      </c>
      <c r="G78" s="243">
        <v>5</v>
      </c>
      <c r="H78" s="12"/>
      <c r="I78" s="12"/>
      <c r="J78" s="12"/>
      <c r="K78" s="243"/>
      <c r="L78" s="247"/>
      <c r="M78" s="247"/>
    </row>
    <row r="79" spans="1:13" ht="15.75" thickTop="1" x14ac:dyDescent="0.25">
      <c r="A79" s="5">
        <v>15</v>
      </c>
      <c r="B79" s="5" t="s">
        <v>215</v>
      </c>
      <c r="C79" s="6">
        <v>216</v>
      </c>
      <c r="D79" s="6" t="s">
        <v>412</v>
      </c>
      <c r="E79" s="6" t="s">
        <v>413</v>
      </c>
      <c r="F79" s="6">
        <v>0</v>
      </c>
      <c r="G79" s="6">
        <v>0</v>
      </c>
      <c r="H79" s="6">
        <v>57.61</v>
      </c>
      <c r="I79" s="6">
        <v>0</v>
      </c>
      <c r="J79" s="6">
        <v>45.8</v>
      </c>
      <c r="K79" s="43">
        <v>7</v>
      </c>
      <c r="L79" s="44">
        <v>8</v>
      </c>
      <c r="M79" s="44"/>
    </row>
    <row r="80" spans="1:13" x14ac:dyDescent="0.25">
      <c r="A80" s="5"/>
      <c r="B80" s="5"/>
      <c r="C80" s="3">
        <v>233</v>
      </c>
      <c r="D80" s="3" t="s">
        <v>414</v>
      </c>
      <c r="E80" s="3" t="s">
        <v>415</v>
      </c>
      <c r="F80" s="3">
        <v>0</v>
      </c>
      <c r="G80" s="3">
        <v>4</v>
      </c>
      <c r="H80" s="3">
        <v>53.78</v>
      </c>
      <c r="I80" s="3"/>
      <c r="J80" s="3"/>
      <c r="K80" s="146"/>
      <c r="L80" s="44"/>
      <c r="M80" s="44"/>
    </row>
    <row r="81" spans="1:13" x14ac:dyDescent="0.25">
      <c r="A81" s="5"/>
      <c r="B81" s="5"/>
      <c r="C81" s="3">
        <v>250</v>
      </c>
      <c r="D81" s="3" t="s">
        <v>416</v>
      </c>
      <c r="E81" s="3" t="s">
        <v>417</v>
      </c>
      <c r="F81" s="3">
        <v>4</v>
      </c>
      <c r="G81" s="3">
        <v>0</v>
      </c>
      <c r="H81" s="3">
        <v>54.24</v>
      </c>
      <c r="I81" s="3"/>
      <c r="J81" s="3"/>
      <c r="K81" s="146"/>
      <c r="L81" s="44"/>
      <c r="M81" s="44"/>
    </row>
    <row r="82" spans="1:13" x14ac:dyDescent="0.25">
      <c r="A82" s="5"/>
      <c r="B82" s="5"/>
      <c r="C82" s="3">
        <v>267</v>
      </c>
      <c r="D82" s="3" t="s">
        <v>418</v>
      </c>
      <c r="E82" s="3" t="s">
        <v>419</v>
      </c>
      <c r="F82" s="3">
        <v>8</v>
      </c>
      <c r="G82" s="3">
        <v>4</v>
      </c>
      <c r="H82" s="3">
        <v>50.23</v>
      </c>
      <c r="I82" s="3"/>
      <c r="J82" s="3"/>
      <c r="K82" s="146"/>
      <c r="L82" s="44"/>
      <c r="M82" s="44" t="s">
        <v>708</v>
      </c>
    </row>
    <row r="83" spans="1:13" ht="15.75" thickBot="1" x14ac:dyDescent="0.3">
      <c r="A83" s="13"/>
      <c r="B83" s="13"/>
      <c r="C83" s="12"/>
      <c r="D83" s="12"/>
      <c r="E83" s="12"/>
      <c r="F83" s="243">
        <v>4</v>
      </c>
      <c r="G83" s="243">
        <v>4</v>
      </c>
      <c r="H83" s="243">
        <v>158.25</v>
      </c>
      <c r="I83" s="12"/>
      <c r="J83" s="12"/>
      <c r="K83" s="243"/>
      <c r="L83" s="247">
        <v>158.25</v>
      </c>
      <c r="M83" s="247"/>
    </row>
    <row r="84" spans="1:13" ht="15.75" thickTop="1" x14ac:dyDescent="0.25">
      <c r="A84" s="5">
        <v>18</v>
      </c>
      <c r="B84" s="5" t="s">
        <v>55</v>
      </c>
      <c r="C84" s="6">
        <v>217</v>
      </c>
      <c r="D84" s="6" t="s">
        <v>56</v>
      </c>
      <c r="E84" s="6" t="s">
        <v>57</v>
      </c>
      <c r="F84" s="6">
        <v>0</v>
      </c>
      <c r="G84" s="6">
        <v>0</v>
      </c>
      <c r="H84" s="6">
        <v>55.75</v>
      </c>
      <c r="I84" s="6">
        <v>0</v>
      </c>
      <c r="J84" s="6">
        <v>45.33</v>
      </c>
      <c r="K84" s="43">
        <v>6</v>
      </c>
      <c r="L84" s="44">
        <v>4</v>
      </c>
      <c r="M84" s="44"/>
    </row>
    <row r="85" spans="1:13" x14ac:dyDescent="0.25">
      <c r="A85" s="5"/>
      <c r="B85" s="5"/>
      <c r="C85" s="3">
        <v>234</v>
      </c>
      <c r="D85" s="3" t="s">
        <v>709</v>
      </c>
      <c r="E85" s="3" t="s">
        <v>710</v>
      </c>
      <c r="F85" s="3">
        <v>0</v>
      </c>
      <c r="G85" s="3">
        <v>4</v>
      </c>
      <c r="H85" s="3">
        <v>53.68</v>
      </c>
      <c r="I85" s="3"/>
      <c r="J85" s="3"/>
      <c r="K85" s="146"/>
      <c r="L85" s="44"/>
      <c r="M85" s="44"/>
    </row>
    <row r="86" spans="1:13" x14ac:dyDescent="0.25">
      <c r="A86" s="5"/>
      <c r="B86" s="5"/>
      <c r="C86" s="3">
        <v>251</v>
      </c>
      <c r="D86" s="3" t="s">
        <v>500</v>
      </c>
      <c r="E86" s="3" t="s">
        <v>58</v>
      </c>
      <c r="F86" s="3">
        <v>0</v>
      </c>
      <c r="G86" s="3">
        <v>0</v>
      </c>
      <c r="H86" s="3">
        <v>52.31</v>
      </c>
      <c r="I86" s="3">
        <v>4</v>
      </c>
      <c r="J86" s="3">
        <v>39.65</v>
      </c>
      <c r="K86" s="146">
        <v>9</v>
      </c>
      <c r="L86" s="44"/>
      <c r="M86" s="44"/>
    </row>
    <row r="87" spans="1:13" x14ac:dyDescent="0.25">
      <c r="A87" s="5"/>
      <c r="B87" s="5"/>
      <c r="C87" s="3">
        <v>268</v>
      </c>
      <c r="D87" s="3" t="s">
        <v>501</v>
      </c>
      <c r="E87" s="3" t="s">
        <v>502</v>
      </c>
      <c r="F87" s="3">
        <v>4</v>
      </c>
      <c r="G87" s="3">
        <v>4</v>
      </c>
      <c r="H87" s="3">
        <v>53.69</v>
      </c>
      <c r="I87" s="3"/>
      <c r="J87" s="3"/>
      <c r="K87" s="146"/>
      <c r="L87" s="44"/>
      <c r="M87" s="44" t="s">
        <v>711</v>
      </c>
    </row>
    <row r="88" spans="1:13" ht="15.75" thickBot="1" x14ac:dyDescent="0.3">
      <c r="A88" s="13"/>
      <c r="B88" s="13"/>
      <c r="C88" s="12"/>
      <c r="D88" s="12"/>
      <c r="E88" s="12"/>
      <c r="F88" s="243">
        <v>0</v>
      </c>
      <c r="G88" s="243"/>
      <c r="H88" s="243">
        <v>159.68</v>
      </c>
      <c r="I88" s="243"/>
      <c r="J88" s="243"/>
      <c r="K88" s="243"/>
      <c r="L88" s="247">
        <v>159.68</v>
      </c>
      <c r="M88" s="247"/>
    </row>
    <row r="89" spans="1:13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0"/>
  <sheetViews>
    <sheetView topLeftCell="A29" workbookViewId="0">
      <selection activeCell="C50" sqref="C50"/>
    </sheetView>
  </sheetViews>
  <sheetFormatPr defaultRowHeight="15" x14ac:dyDescent="0.25"/>
  <cols>
    <col min="1" max="1" width="20.140625" style="208" bestFit="1" customWidth="1"/>
    <col min="2" max="2" width="9.140625" style="208"/>
    <col min="3" max="3" width="9.140625" style="231"/>
  </cols>
  <sheetData>
    <row r="1" spans="1:4" x14ac:dyDescent="0.25">
      <c r="A1" s="208" t="s">
        <v>654</v>
      </c>
      <c r="D1">
        <v>110</v>
      </c>
    </row>
    <row r="3" spans="1:4" x14ac:dyDescent="0.25">
      <c r="A3" s="208" t="s">
        <v>643</v>
      </c>
      <c r="B3" s="209" t="s">
        <v>199</v>
      </c>
      <c r="C3" s="231" t="s">
        <v>197</v>
      </c>
    </row>
    <row r="4" spans="1:4" x14ac:dyDescent="0.25">
      <c r="A4" s="208">
        <v>1</v>
      </c>
      <c r="B4" s="208">
        <v>81.5</v>
      </c>
      <c r="C4" s="231">
        <f>B4/D$1</f>
        <v>0.74090909090909096</v>
      </c>
    </row>
    <row r="5" spans="1:4" x14ac:dyDescent="0.25">
      <c r="A5" s="208">
        <v>2</v>
      </c>
      <c r="B5" s="208">
        <v>78</v>
      </c>
      <c r="C5" s="231">
        <f>B5/D$1</f>
        <v>0.70909090909090911</v>
      </c>
    </row>
    <row r="6" spans="1:4" x14ac:dyDescent="0.25">
      <c r="A6" s="208">
        <v>3</v>
      </c>
      <c r="B6" s="208">
        <v>73</v>
      </c>
      <c r="C6" s="231">
        <f t="shared" ref="C6:C50" si="0">B6/D$1</f>
        <v>0.66363636363636369</v>
      </c>
    </row>
    <row r="7" spans="1:4" x14ac:dyDescent="0.25">
      <c r="A7" s="208">
        <v>7</v>
      </c>
      <c r="B7" s="208">
        <v>64</v>
      </c>
      <c r="C7" s="231">
        <f t="shared" si="0"/>
        <v>0.58181818181818179</v>
      </c>
    </row>
    <row r="8" spans="1:4" x14ac:dyDescent="0.25">
      <c r="A8" s="208">
        <v>6</v>
      </c>
      <c r="B8" s="208">
        <v>71.5</v>
      </c>
      <c r="C8" s="231">
        <f t="shared" si="0"/>
        <v>0.65</v>
      </c>
    </row>
    <row r="9" spans="1:4" x14ac:dyDescent="0.25">
      <c r="A9" s="208">
        <v>4</v>
      </c>
      <c r="B9" s="208">
        <v>71.5</v>
      </c>
      <c r="C9" s="231">
        <f t="shared" si="0"/>
        <v>0.65</v>
      </c>
    </row>
    <row r="10" spans="1:4" x14ac:dyDescent="0.25">
      <c r="A10" s="208">
        <v>8</v>
      </c>
      <c r="B10" s="208">
        <v>78.5</v>
      </c>
      <c r="C10" s="231">
        <f t="shared" si="0"/>
        <v>0.71363636363636362</v>
      </c>
    </row>
    <row r="11" spans="1:4" x14ac:dyDescent="0.25">
      <c r="A11" s="208">
        <v>11</v>
      </c>
      <c r="B11" s="208">
        <v>80.5</v>
      </c>
      <c r="C11" s="231">
        <f t="shared" si="0"/>
        <v>0.73181818181818181</v>
      </c>
    </row>
    <row r="12" spans="1:4" x14ac:dyDescent="0.25">
      <c r="A12" s="208">
        <v>9</v>
      </c>
      <c r="B12" s="208">
        <v>74.5</v>
      </c>
      <c r="C12" s="231">
        <f t="shared" si="0"/>
        <v>0.67727272727272725</v>
      </c>
    </row>
    <row r="13" spans="1:4" x14ac:dyDescent="0.25">
      <c r="A13" s="208">
        <v>12</v>
      </c>
      <c r="B13" s="208">
        <v>74.5</v>
      </c>
      <c r="C13" s="231">
        <f t="shared" si="0"/>
        <v>0.67727272727272725</v>
      </c>
    </row>
    <row r="14" spans="1:4" x14ac:dyDescent="0.25">
      <c r="A14" s="208">
        <v>5</v>
      </c>
      <c r="B14" s="208">
        <v>68</v>
      </c>
      <c r="C14" s="231">
        <f t="shared" si="0"/>
        <v>0.61818181818181817</v>
      </c>
    </row>
    <row r="15" spans="1:4" x14ac:dyDescent="0.25">
      <c r="A15" s="208">
        <v>16</v>
      </c>
      <c r="B15" s="208">
        <v>80.5</v>
      </c>
      <c r="C15" s="231">
        <f t="shared" si="0"/>
        <v>0.73181818181818181</v>
      </c>
    </row>
    <row r="16" spans="1:4" x14ac:dyDescent="0.25">
      <c r="A16" s="208">
        <v>15</v>
      </c>
      <c r="B16" s="208">
        <v>73</v>
      </c>
      <c r="C16" s="231">
        <f t="shared" si="0"/>
        <v>0.66363636363636369</v>
      </c>
    </row>
    <row r="17" spans="1:3" x14ac:dyDescent="0.25">
      <c r="A17" s="208">
        <v>14</v>
      </c>
      <c r="B17" s="208">
        <v>73</v>
      </c>
      <c r="C17" s="231">
        <f t="shared" si="0"/>
        <v>0.66363636363636369</v>
      </c>
    </row>
    <row r="18" spans="1:3" x14ac:dyDescent="0.25">
      <c r="A18" s="208">
        <v>13</v>
      </c>
      <c r="B18" s="208">
        <v>57</v>
      </c>
      <c r="C18" s="231">
        <f t="shared" si="0"/>
        <v>0.51818181818181819</v>
      </c>
    </row>
    <row r="19" spans="1:3" x14ac:dyDescent="0.25">
      <c r="A19" s="208">
        <v>23</v>
      </c>
      <c r="B19" s="208">
        <v>65</v>
      </c>
      <c r="C19" s="231">
        <f t="shared" si="0"/>
        <v>0.59090909090909094</v>
      </c>
    </row>
    <row r="20" spans="1:3" x14ac:dyDescent="0.25">
      <c r="A20" s="208">
        <v>22</v>
      </c>
      <c r="B20" s="208">
        <v>74</v>
      </c>
      <c r="C20" s="231">
        <f t="shared" si="0"/>
        <v>0.67272727272727273</v>
      </c>
    </row>
    <row r="21" spans="1:3" x14ac:dyDescent="0.25">
      <c r="A21" s="208">
        <v>18</v>
      </c>
      <c r="B21" s="208">
        <v>76</v>
      </c>
      <c r="C21" s="231">
        <f t="shared" si="0"/>
        <v>0.69090909090909092</v>
      </c>
    </row>
    <row r="22" spans="1:3" x14ac:dyDescent="0.25">
      <c r="A22" s="208">
        <v>17</v>
      </c>
      <c r="B22" s="208">
        <v>73</v>
      </c>
      <c r="C22" s="231">
        <f t="shared" si="0"/>
        <v>0.66363636363636369</v>
      </c>
    </row>
    <row r="23" spans="1:3" x14ac:dyDescent="0.25">
      <c r="A23" s="208">
        <v>19</v>
      </c>
      <c r="B23" s="208">
        <v>60</v>
      </c>
      <c r="C23" s="231">
        <f t="shared" si="0"/>
        <v>0.54545454545454541</v>
      </c>
    </row>
    <row r="24" spans="1:3" x14ac:dyDescent="0.25">
      <c r="A24" s="208">
        <v>20</v>
      </c>
      <c r="B24" s="208">
        <v>72.5</v>
      </c>
      <c r="C24" s="231">
        <f t="shared" si="0"/>
        <v>0.65909090909090906</v>
      </c>
    </row>
    <row r="25" spans="1:3" x14ac:dyDescent="0.25">
      <c r="A25" s="208">
        <v>24</v>
      </c>
      <c r="B25" s="208">
        <v>73.5</v>
      </c>
      <c r="C25" s="231">
        <f t="shared" si="0"/>
        <v>0.66818181818181821</v>
      </c>
    </row>
    <row r="26" spans="1:3" x14ac:dyDescent="0.25">
      <c r="A26" s="208">
        <v>21</v>
      </c>
      <c r="B26" s="208">
        <v>80</v>
      </c>
      <c r="C26" s="231">
        <f t="shared" si="0"/>
        <v>0.72727272727272729</v>
      </c>
    </row>
    <row r="27" spans="1:3" x14ac:dyDescent="0.25">
      <c r="A27" s="208">
        <v>25</v>
      </c>
      <c r="B27" s="208">
        <v>74</v>
      </c>
      <c r="C27" s="231">
        <f t="shared" si="0"/>
        <v>0.67272727272727273</v>
      </c>
    </row>
    <row r="28" spans="1:3" x14ac:dyDescent="0.25">
      <c r="A28" s="208">
        <v>27</v>
      </c>
      <c r="B28" s="208">
        <v>78</v>
      </c>
      <c r="C28" s="231">
        <f t="shared" si="0"/>
        <v>0.70909090909090911</v>
      </c>
    </row>
    <row r="29" spans="1:3" x14ac:dyDescent="0.25">
      <c r="A29" s="208">
        <v>28</v>
      </c>
      <c r="B29" s="208">
        <v>91</v>
      </c>
      <c r="C29" s="231">
        <f t="shared" si="0"/>
        <v>0.82727272727272727</v>
      </c>
    </row>
    <row r="30" spans="1:3" x14ac:dyDescent="0.25">
      <c r="A30" s="208">
        <v>26</v>
      </c>
      <c r="B30" s="208">
        <v>66</v>
      </c>
      <c r="C30" s="231">
        <f t="shared" si="0"/>
        <v>0.6</v>
      </c>
    </row>
    <row r="31" spans="1:3" x14ac:dyDescent="0.25">
      <c r="A31" s="208">
        <v>30</v>
      </c>
      <c r="B31" s="208">
        <v>75</v>
      </c>
      <c r="C31" s="231">
        <f t="shared" si="0"/>
        <v>0.68181818181818177</v>
      </c>
    </row>
    <row r="32" spans="1:3" x14ac:dyDescent="0.25">
      <c r="A32" s="208">
        <v>29</v>
      </c>
      <c r="B32" s="208">
        <v>68.5</v>
      </c>
      <c r="C32" s="231">
        <f t="shared" si="0"/>
        <v>0.62272727272727268</v>
      </c>
    </row>
    <row r="33" spans="1:3" x14ac:dyDescent="0.25">
      <c r="A33" s="208">
        <v>35</v>
      </c>
      <c r="B33" s="208">
        <v>71</v>
      </c>
      <c r="C33" s="231">
        <f t="shared" si="0"/>
        <v>0.6454545454545455</v>
      </c>
    </row>
    <row r="34" spans="1:3" x14ac:dyDescent="0.25">
      <c r="A34" s="208">
        <v>34</v>
      </c>
      <c r="B34" s="208">
        <v>76</v>
      </c>
      <c r="C34" s="231">
        <f t="shared" si="0"/>
        <v>0.69090909090909092</v>
      </c>
    </row>
    <row r="35" spans="1:3" x14ac:dyDescent="0.25">
      <c r="A35" s="208">
        <v>33</v>
      </c>
      <c r="B35" s="208">
        <v>91</v>
      </c>
      <c r="C35" s="231">
        <f t="shared" si="0"/>
        <v>0.82727272727272727</v>
      </c>
    </row>
    <row r="36" spans="1:3" x14ac:dyDescent="0.25">
      <c r="A36" s="208">
        <v>32</v>
      </c>
      <c r="B36" s="208">
        <v>80.5</v>
      </c>
      <c r="C36" s="231">
        <f t="shared" si="0"/>
        <v>0.73181818181818181</v>
      </c>
    </row>
    <row r="37" spans="1:3" x14ac:dyDescent="0.25">
      <c r="A37" s="208">
        <v>31</v>
      </c>
      <c r="B37" s="208">
        <v>71.5</v>
      </c>
      <c r="C37" s="231">
        <f t="shared" si="0"/>
        <v>0.65</v>
      </c>
    </row>
    <row r="38" spans="1:3" x14ac:dyDescent="0.25">
      <c r="A38" s="208">
        <v>37</v>
      </c>
      <c r="B38" s="208">
        <v>101</v>
      </c>
      <c r="C38" s="231">
        <f t="shared" si="0"/>
        <v>0.91818181818181821</v>
      </c>
    </row>
    <row r="39" spans="1:3" x14ac:dyDescent="0.25">
      <c r="A39" s="208">
        <v>36</v>
      </c>
      <c r="B39" s="208">
        <v>94</v>
      </c>
      <c r="C39" s="231">
        <f t="shared" si="0"/>
        <v>0.8545454545454545</v>
      </c>
    </row>
    <row r="40" spans="1:3" x14ac:dyDescent="0.25">
      <c r="A40" s="208">
        <v>40</v>
      </c>
      <c r="B40" s="208">
        <v>70</v>
      </c>
      <c r="C40" s="231">
        <f t="shared" si="0"/>
        <v>0.63636363636363635</v>
      </c>
    </row>
    <row r="41" spans="1:3" x14ac:dyDescent="0.25">
      <c r="A41" s="208">
        <v>38</v>
      </c>
      <c r="B41" s="208">
        <v>72</v>
      </c>
      <c r="C41" s="231">
        <f t="shared" si="0"/>
        <v>0.65454545454545454</v>
      </c>
    </row>
    <row r="42" spans="1:3" x14ac:dyDescent="0.25">
      <c r="A42" s="208">
        <v>39</v>
      </c>
      <c r="B42" s="208">
        <v>82</v>
      </c>
      <c r="C42" s="231">
        <f t="shared" si="0"/>
        <v>0.74545454545454548</v>
      </c>
    </row>
    <row r="43" spans="1:3" x14ac:dyDescent="0.25">
      <c r="A43" s="208">
        <v>42</v>
      </c>
      <c r="B43" s="208">
        <v>78.5</v>
      </c>
      <c r="C43" s="231">
        <f t="shared" si="0"/>
        <v>0.71363636363636362</v>
      </c>
    </row>
    <row r="44" spans="1:3" x14ac:dyDescent="0.25">
      <c r="A44" s="208">
        <v>43</v>
      </c>
      <c r="B44" s="208">
        <v>81</v>
      </c>
      <c r="C44" s="231">
        <f t="shared" si="0"/>
        <v>0.73636363636363633</v>
      </c>
    </row>
    <row r="45" spans="1:3" x14ac:dyDescent="0.25">
      <c r="A45" s="208">
        <v>44</v>
      </c>
      <c r="B45" s="208">
        <v>105</v>
      </c>
      <c r="C45" s="231">
        <f t="shared" si="0"/>
        <v>0.95454545454545459</v>
      </c>
    </row>
    <row r="46" spans="1:3" x14ac:dyDescent="0.25">
      <c r="A46" s="208">
        <v>46</v>
      </c>
      <c r="B46" s="208">
        <v>79</v>
      </c>
      <c r="C46" s="231">
        <f t="shared" si="0"/>
        <v>0.71818181818181814</v>
      </c>
    </row>
    <row r="47" spans="1:3" x14ac:dyDescent="0.25">
      <c r="A47" s="208">
        <v>41</v>
      </c>
      <c r="B47" s="208">
        <v>73</v>
      </c>
      <c r="C47" s="231">
        <f t="shared" si="0"/>
        <v>0.66363636363636369</v>
      </c>
    </row>
    <row r="48" spans="1:3" x14ac:dyDescent="0.25">
      <c r="A48" s="208">
        <v>45</v>
      </c>
      <c r="B48" s="208">
        <v>77.5</v>
      </c>
      <c r="C48" s="231">
        <f t="shared" si="0"/>
        <v>0.70454545454545459</v>
      </c>
    </row>
    <row r="49" spans="1:3" x14ac:dyDescent="0.25">
      <c r="A49" s="208">
        <v>48</v>
      </c>
      <c r="B49" s="208">
        <v>104</v>
      </c>
      <c r="C49" s="231">
        <f t="shared" si="0"/>
        <v>0.94545454545454544</v>
      </c>
    </row>
    <row r="50" spans="1:3" x14ac:dyDescent="0.25">
      <c r="A50" s="208">
        <v>47</v>
      </c>
      <c r="B50" s="208">
        <v>65</v>
      </c>
      <c r="C50" s="231">
        <f t="shared" si="0"/>
        <v>0.59090909090909094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5"/>
  <sheetViews>
    <sheetView topLeftCell="A15" workbookViewId="0">
      <selection activeCell="C36" sqref="C36"/>
    </sheetView>
  </sheetViews>
  <sheetFormatPr defaultRowHeight="15" x14ac:dyDescent="0.25"/>
  <cols>
    <col min="1" max="1" width="13.5703125" style="208" customWidth="1"/>
    <col min="2" max="2" width="10.7109375" style="208" bestFit="1" customWidth="1"/>
    <col min="3" max="3" width="9.28515625" style="208" bestFit="1" customWidth="1"/>
  </cols>
  <sheetData>
    <row r="1" spans="1:3" x14ac:dyDescent="0.25">
      <c r="A1" s="208" t="s">
        <v>647</v>
      </c>
    </row>
    <row r="3" spans="1:3" x14ac:dyDescent="0.25">
      <c r="A3" s="208" t="s">
        <v>643</v>
      </c>
      <c r="B3" s="208" t="s">
        <v>645</v>
      </c>
      <c r="C3" s="208" t="s">
        <v>648</v>
      </c>
    </row>
    <row r="4" spans="1:3" x14ac:dyDescent="0.25">
      <c r="A4" s="208">
        <v>153</v>
      </c>
      <c r="B4" s="208" t="s">
        <v>664</v>
      </c>
      <c r="C4" s="208" t="s">
        <v>664</v>
      </c>
    </row>
    <row r="5" spans="1:3" x14ac:dyDescent="0.25">
      <c r="A5" s="208">
        <v>154</v>
      </c>
      <c r="B5" s="208">
        <v>59</v>
      </c>
      <c r="C5" s="208">
        <v>14</v>
      </c>
    </row>
    <row r="6" spans="1:3" x14ac:dyDescent="0.25">
      <c r="A6" s="208">
        <v>152</v>
      </c>
      <c r="B6" s="208">
        <v>58.5</v>
      </c>
      <c r="C6" s="208">
        <v>16</v>
      </c>
    </row>
    <row r="7" spans="1:3" x14ac:dyDescent="0.25">
      <c r="A7" s="208">
        <v>156</v>
      </c>
      <c r="B7" s="208">
        <f>14+(6.5*3)+14+21</f>
        <v>68.5</v>
      </c>
      <c r="C7" s="208">
        <v>9</v>
      </c>
    </row>
    <row r="8" spans="1:3" x14ac:dyDescent="0.25">
      <c r="A8" s="208">
        <v>157</v>
      </c>
      <c r="B8" s="208" t="s">
        <v>664</v>
      </c>
      <c r="C8" s="208" t="s">
        <v>664</v>
      </c>
    </row>
    <row r="9" spans="1:3" x14ac:dyDescent="0.25">
      <c r="A9" s="208">
        <v>158</v>
      </c>
      <c r="B9" s="208" t="s">
        <v>664</v>
      </c>
      <c r="C9" s="208" t="s">
        <v>664</v>
      </c>
    </row>
    <row r="10" spans="1:3" x14ac:dyDescent="0.25">
      <c r="A10" s="208">
        <v>159</v>
      </c>
      <c r="B10" s="208">
        <f>(11+16.5+13+19.5)</f>
        <v>60</v>
      </c>
      <c r="C10" s="208">
        <v>16</v>
      </c>
    </row>
    <row r="11" spans="1:3" x14ac:dyDescent="0.25">
      <c r="A11" s="208">
        <v>161</v>
      </c>
      <c r="B11" s="208">
        <v>68</v>
      </c>
      <c r="C11" s="208">
        <v>0</v>
      </c>
    </row>
    <row r="12" spans="1:3" x14ac:dyDescent="0.25">
      <c r="A12" s="208">
        <v>155</v>
      </c>
      <c r="B12" s="208">
        <v>57.5</v>
      </c>
      <c r="C12" s="208">
        <v>6</v>
      </c>
    </row>
    <row r="13" spans="1:3" x14ac:dyDescent="0.25">
      <c r="A13" s="208">
        <v>160</v>
      </c>
      <c r="B13" s="208">
        <v>75</v>
      </c>
      <c r="C13" s="208">
        <v>2</v>
      </c>
    </row>
    <row r="14" spans="1:3" x14ac:dyDescent="0.25">
      <c r="A14" s="208">
        <v>162</v>
      </c>
      <c r="B14" s="208">
        <v>70</v>
      </c>
      <c r="C14" s="208">
        <v>2</v>
      </c>
    </row>
    <row r="15" spans="1:3" x14ac:dyDescent="0.25">
      <c r="A15" s="208">
        <v>163</v>
      </c>
      <c r="B15" s="208">
        <v>70</v>
      </c>
      <c r="C15" s="208">
        <v>2</v>
      </c>
    </row>
    <row r="16" spans="1:3" x14ac:dyDescent="0.25">
      <c r="A16" s="208">
        <v>165</v>
      </c>
      <c r="B16" s="208">
        <v>66</v>
      </c>
      <c r="C16" s="208">
        <v>2</v>
      </c>
    </row>
    <row r="17" spans="1:3" x14ac:dyDescent="0.25">
      <c r="A17" s="208">
        <v>166</v>
      </c>
      <c r="B17" s="208">
        <v>68.5</v>
      </c>
      <c r="C17" s="208">
        <v>4</v>
      </c>
    </row>
    <row r="18" spans="1:3" x14ac:dyDescent="0.25">
      <c r="A18" s="208">
        <v>164</v>
      </c>
      <c r="B18" s="208">
        <v>73.400000000000006</v>
      </c>
      <c r="C18" s="208">
        <v>3</v>
      </c>
    </row>
    <row r="19" spans="1:3" x14ac:dyDescent="0.25">
      <c r="A19" s="208">
        <v>167</v>
      </c>
      <c r="B19" s="208">
        <v>81.5</v>
      </c>
    </row>
    <row r="20" spans="1:3" x14ac:dyDescent="0.25">
      <c r="A20" s="208">
        <v>168</v>
      </c>
      <c r="B20" s="208">
        <v>85</v>
      </c>
    </row>
    <row r="21" spans="1:3" x14ac:dyDescent="0.25">
      <c r="A21" s="208">
        <v>171</v>
      </c>
      <c r="B21" s="208">
        <v>90</v>
      </c>
    </row>
    <row r="22" spans="1:3" x14ac:dyDescent="0.25">
      <c r="A22" s="208">
        <v>169</v>
      </c>
      <c r="B22" s="208">
        <v>65.5</v>
      </c>
      <c r="C22" s="208">
        <v>2</v>
      </c>
    </row>
    <row r="23" spans="1:3" x14ac:dyDescent="0.25">
      <c r="A23" s="208">
        <v>172</v>
      </c>
      <c r="B23" s="208">
        <v>69</v>
      </c>
    </row>
    <row r="24" spans="1:3" x14ac:dyDescent="0.25">
      <c r="A24" s="208">
        <v>170</v>
      </c>
      <c r="B24" s="208">
        <v>75</v>
      </c>
      <c r="C24" s="208">
        <v>2</v>
      </c>
    </row>
    <row r="25" spans="1:3" x14ac:dyDescent="0.25">
      <c r="A25" s="208">
        <v>174</v>
      </c>
      <c r="B25" s="208">
        <v>72</v>
      </c>
    </row>
    <row r="26" spans="1:3" x14ac:dyDescent="0.25">
      <c r="A26" s="208">
        <v>175</v>
      </c>
      <c r="B26" s="208">
        <v>84</v>
      </c>
    </row>
    <row r="27" spans="1:3" x14ac:dyDescent="0.25">
      <c r="A27" s="208">
        <v>178</v>
      </c>
      <c r="B27" s="208">
        <v>67.5</v>
      </c>
      <c r="C27" s="208">
        <v>5</v>
      </c>
    </row>
    <row r="28" spans="1:3" x14ac:dyDescent="0.25">
      <c r="A28" s="208">
        <v>176</v>
      </c>
      <c r="B28" s="208" t="s">
        <v>664</v>
      </c>
    </row>
    <row r="29" spans="1:3" x14ac:dyDescent="0.25">
      <c r="A29" s="208">
        <v>181</v>
      </c>
      <c r="B29" s="208">
        <v>88</v>
      </c>
    </row>
    <row r="30" spans="1:3" x14ac:dyDescent="0.25">
      <c r="A30" s="208">
        <v>182</v>
      </c>
      <c r="B30" s="208">
        <v>79.5</v>
      </c>
      <c r="C30" s="208">
        <v>2</v>
      </c>
    </row>
    <row r="31" spans="1:3" x14ac:dyDescent="0.25">
      <c r="A31" s="208">
        <v>179</v>
      </c>
      <c r="B31" s="208">
        <v>78.5</v>
      </c>
    </row>
    <row r="32" spans="1:3" x14ac:dyDescent="0.25">
      <c r="A32" s="208">
        <v>184</v>
      </c>
      <c r="B32" s="208">
        <v>60.5</v>
      </c>
      <c r="C32" s="208">
        <v>2</v>
      </c>
    </row>
    <row r="33" spans="1:3" x14ac:dyDescent="0.25">
      <c r="A33" s="208">
        <v>183</v>
      </c>
      <c r="B33" s="208">
        <v>84.5</v>
      </c>
      <c r="C33" s="208">
        <v>10</v>
      </c>
    </row>
    <row r="34" spans="1:3" x14ac:dyDescent="0.25">
      <c r="A34" s="208">
        <v>185</v>
      </c>
      <c r="B34" s="208">
        <v>81.5</v>
      </c>
      <c r="C34" s="208">
        <v>3</v>
      </c>
    </row>
    <row r="35" spans="1:3" x14ac:dyDescent="0.25">
      <c r="A35" s="208">
        <v>186</v>
      </c>
      <c r="B35" s="208">
        <v>81</v>
      </c>
      <c r="C35" s="20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21</vt:i4>
      </vt:variant>
    </vt:vector>
  </HeadingPairs>
  <TitlesOfParts>
    <vt:vector size="38" baseType="lpstr">
      <vt:lpstr>Style Jumping</vt:lpstr>
      <vt:lpstr>Style team</vt:lpstr>
      <vt:lpstr>Riding Test</vt:lpstr>
      <vt:lpstr>Riding test team</vt:lpstr>
      <vt:lpstr>Prelim Dressage</vt:lpstr>
      <vt:lpstr>Prelim team scores</vt:lpstr>
      <vt:lpstr> Show Jumping Scores</vt:lpstr>
      <vt:lpstr>RT entry</vt:lpstr>
      <vt:lpstr>Style entry </vt:lpstr>
      <vt:lpstr>Prelim entry sheet</vt:lpstr>
      <vt:lpstr>Helpers</vt:lpstr>
      <vt:lpstr>Entries</vt:lpstr>
      <vt:lpstr>Riding test - steward list</vt:lpstr>
      <vt:lpstr>Prelim - steward list</vt:lpstr>
      <vt:lpstr>Style - steward list</vt:lpstr>
      <vt:lpstr>Show Jumping</vt:lpstr>
      <vt:lpstr>SJ team </vt:lpstr>
      <vt:lpstr>'Prelim Dressage'!Print_Area</vt:lpstr>
      <vt:lpstr>'Prelim team scores'!Print_Area</vt:lpstr>
      <vt:lpstr>'Riding Test'!Print_Area</vt:lpstr>
      <vt:lpstr>'Riding test - steward list'!Print_Area</vt:lpstr>
      <vt:lpstr>'Riding test team'!Print_Area</vt:lpstr>
      <vt:lpstr>'Show Jumping'!Print_Area</vt:lpstr>
      <vt:lpstr>'SJ team '!Print_Area</vt:lpstr>
      <vt:lpstr>'Style - steward list'!Print_Area</vt:lpstr>
      <vt:lpstr>'Style Jumping'!Print_Area</vt:lpstr>
      <vt:lpstr>'Style team'!Print_Area</vt:lpstr>
      <vt:lpstr>'Prelim - steward list'!Print_Titles</vt:lpstr>
      <vt:lpstr>'Prelim Dressage'!Print_Titles</vt:lpstr>
      <vt:lpstr>'Prelim team scores'!Print_Titles</vt:lpstr>
      <vt:lpstr>'Riding Test'!Print_Titles</vt:lpstr>
      <vt:lpstr>'Riding test - steward list'!Print_Titles</vt:lpstr>
      <vt:lpstr>'Riding test team'!Print_Titles</vt:lpstr>
      <vt:lpstr>'Show Jumping'!Print_Titles</vt:lpstr>
      <vt:lpstr>'SJ team '!Print_Titles</vt:lpstr>
      <vt:lpstr>'Style - steward list'!Print_Titles</vt:lpstr>
      <vt:lpstr>'Style Jumping'!Print_Titles</vt:lpstr>
      <vt:lpstr>'Style team'!Print_Titles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Shelagh Fishlock</dc:creator>
  <cp:lastModifiedBy>Shelagh Fishlock</cp:lastModifiedBy>
  <cp:lastPrinted>2017-08-19T15:26:15Z</cp:lastPrinted>
  <dcterms:created xsi:type="dcterms:W3CDTF">2016-07-20T07:08:51Z</dcterms:created>
  <dcterms:modified xsi:type="dcterms:W3CDTF">2017-08-20T18:05:49Z</dcterms:modified>
</cp:coreProperties>
</file>